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GPR Información para otras Direcciones\Subsecretaría de Rehabilitación Social\2025\06 - Junio 2025\"/>
    </mc:Choice>
  </mc:AlternateContent>
  <bookViews>
    <workbookView xWindow="-120" yWindow="-120" windowWidth="29040" windowHeight="15840"/>
  </bookViews>
  <sheets>
    <sheet name="Resumen PPL 2025" sheetId="4" r:id="rId1"/>
    <sheet name="PPL Zona CPL" sheetId="5" r:id="rId2"/>
    <sheet name="Resumen AI 2025" sheetId="7" r:id="rId3"/>
    <sheet name="AI Zona CAI" sheetId="8" r:id="rId4"/>
  </sheets>
  <externalReferences>
    <externalReference r:id="rId5"/>
  </externalReferences>
  <definedNames>
    <definedName name="_xlnm._FilterDatabase" localSheetId="1" hidden="1">'PPL Zona CPL'!$A$4:$I$40</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2">'Resumen AI 2025'!$1:$2</definedName>
    <definedName name="_xlnm.Print_Titles" localSheetId="0">'Resumen PPL 2025'!$1:$1</definedName>
    <definedName name="Zona_ARGIS">'[1]1 - 1 - TD CPL'!#REF!</definedName>
  </definedNames>
  <calcPr calcId="152511"/>
</workbook>
</file>

<file path=xl/calcChain.xml><?xml version="1.0" encoding="utf-8"?>
<calcChain xmlns="http://schemas.openxmlformats.org/spreadsheetml/2006/main">
  <c r="AD16" i="8" l="1"/>
  <c r="AC16" i="8"/>
  <c r="AB16" i="8"/>
  <c r="AA16" i="8"/>
  <c r="I46" i="7"/>
  <c r="H46" i="7"/>
  <c r="G46" i="7"/>
  <c r="F46" i="7"/>
  <c r="E46" i="7"/>
  <c r="D46" i="7"/>
  <c r="C46" i="7"/>
  <c r="B46" i="7"/>
  <c r="AD40" i="5" l="1"/>
  <c r="AC40" i="5"/>
  <c r="AB40" i="5"/>
  <c r="AA40" i="5"/>
  <c r="G31" i="7" l="1"/>
  <c r="D27" i="7"/>
  <c r="I27" i="7" s="1"/>
  <c r="D28" i="7"/>
  <c r="H28" i="7" s="1"/>
  <c r="D29" i="7"/>
  <c r="D30" i="7"/>
  <c r="H29" i="7"/>
  <c r="H30" i="7"/>
  <c r="I29" i="7"/>
  <c r="I30" i="7"/>
  <c r="J46" i="4"/>
  <c r="I46" i="4"/>
  <c r="H46" i="4"/>
  <c r="G46" i="4"/>
  <c r="F46" i="4"/>
  <c r="E46" i="4"/>
  <c r="D46" i="4"/>
  <c r="C46" i="4"/>
  <c r="B46" i="4"/>
  <c r="L46" i="4"/>
  <c r="J31" i="4"/>
  <c r="D27" i="4"/>
  <c r="D28" i="4"/>
  <c r="D29" i="4"/>
  <c r="D30" i="4"/>
  <c r="G27" i="4"/>
  <c r="G28" i="4"/>
  <c r="L28" i="4" s="1"/>
  <c r="G29" i="4"/>
  <c r="G30" i="4"/>
  <c r="K30" i="4" s="1"/>
  <c r="K27" i="4"/>
  <c r="K28" i="4"/>
  <c r="K29" i="4"/>
  <c r="L27" i="4"/>
  <c r="L29" i="4"/>
  <c r="L30" i="4"/>
  <c r="I28" i="7" l="1"/>
  <c r="H27" i="7"/>
  <c r="Z16" i="8"/>
  <c r="Y16" i="8"/>
  <c r="X16" i="8"/>
  <c r="W16" i="8"/>
  <c r="V16" i="8"/>
  <c r="G45" i="7"/>
  <c r="F45" i="7"/>
  <c r="E45" i="7"/>
  <c r="C45" i="7"/>
  <c r="B45" i="7"/>
  <c r="D22" i="7" l="1"/>
  <c r="D23" i="7"/>
  <c r="D24" i="7"/>
  <c r="D25" i="7"/>
  <c r="I25" i="7" s="1"/>
  <c r="D26" i="7"/>
  <c r="I26" i="7" s="1"/>
  <c r="H22" i="7"/>
  <c r="H23" i="7"/>
  <c r="H24" i="7"/>
  <c r="I22" i="7"/>
  <c r="I23" i="7"/>
  <c r="I24" i="7"/>
  <c r="D45" i="7" l="1"/>
  <c r="H25" i="7"/>
  <c r="H26" i="7"/>
  <c r="Z40" i="5"/>
  <c r="Y40" i="5"/>
  <c r="X40" i="5"/>
  <c r="W40" i="5"/>
  <c r="V40" i="5"/>
  <c r="I45" i="7" l="1"/>
  <c r="H45" i="7"/>
  <c r="J45" i="4"/>
  <c r="I45" i="4"/>
  <c r="H45" i="4"/>
  <c r="F45" i="4"/>
  <c r="E45" i="4"/>
  <c r="C45" i="4"/>
  <c r="B45" i="4"/>
  <c r="D23" i="4"/>
  <c r="G23" i="4" s="1"/>
  <c r="K23" i="4" s="1"/>
  <c r="L23" i="4" l="1"/>
  <c r="D22" i="4" l="1"/>
  <c r="D24" i="4"/>
  <c r="D25" i="4"/>
  <c r="D26" i="4"/>
  <c r="G22" i="4"/>
  <c r="G24" i="4"/>
  <c r="G25" i="4"/>
  <c r="L25" i="4" s="1"/>
  <c r="G26" i="4"/>
  <c r="L26" i="4" s="1"/>
  <c r="K22" i="4"/>
  <c r="K24" i="4"/>
  <c r="K25" i="4"/>
  <c r="L22" i="4"/>
  <c r="L24" i="4"/>
  <c r="G45" i="4" l="1"/>
  <c r="L45" i="4" s="1"/>
  <c r="D45" i="4"/>
  <c r="K26" i="4"/>
  <c r="G44" i="7"/>
  <c r="F44" i="7"/>
  <c r="E44" i="7"/>
  <c r="C44" i="7"/>
  <c r="B44" i="7"/>
  <c r="U16" i="8" l="1"/>
  <c r="T16" i="8"/>
  <c r="S16" i="8"/>
  <c r="R16" i="8"/>
  <c r="U40" i="5"/>
  <c r="T40" i="5"/>
  <c r="S40" i="5"/>
  <c r="R40" i="5"/>
  <c r="J44" i="4"/>
  <c r="I44" i="4"/>
  <c r="H44" i="4"/>
  <c r="F44" i="4"/>
  <c r="E44" i="4"/>
  <c r="D44" i="4"/>
  <c r="C44" i="4"/>
  <c r="B44" i="4"/>
  <c r="D18" i="7"/>
  <c r="D19" i="7"/>
  <c r="H19" i="7" s="1"/>
  <c r="D20" i="7"/>
  <c r="D21" i="7"/>
  <c r="H21" i="7" s="1"/>
  <c r="H20" i="7"/>
  <c r="I20" i="7"/>
  <c r="I21" i="7"/>
  <c r="D18" i="4"/>
  <c r="D19" i="4"/>
  <c r="G19" i="4" s="1"/>
  <c r="D20" i="4"/>
  <c r="D21" i="4"/>
  <c r="G21" i="4" s="1"/>
  <c r="G18" i="4"/>
  <c r="G20" i="4"/>
  <c r="K20" i="4" s="1"/>
  <c r="H18" i="7" l="1"/>
  <c r="D44" i="7"/>
  <c r="L20" i="4"/>
  <c r="K18" i="4"/>
  <c r="L21" i="4"/>
  <c r="K21" i="4"/>
  <c r="G44" i="4"/>
  <c r="L44" i="4" s="1"/>
  <c r="L18" i="4"/>
  <c r="I19" i="7"/>
  <c r="I18" i="7"/>
  <c r="K19" i="4"/>
  <c r="L19" i="4"/>
  <c r="Q16" i="8"/>
  <c r="P16" i="8"/>
  <c r="O16" i="8"/>
  <c r="N16" i="8"/>
  <c r="G43" i="7"/>
  <c r="F43" i="7"/>
  <c r="E43" i="7"/>
  <c r="C43" i="7"/>
  <c r="B43" i="7"/>
  <c r="I44" i="7" l="1"/>
  <c r="H44" i="7"/>
  <c r="D14" i="7"/>
  <c r="H14" i="7" s="1"/>
  <c r="D15" i="7"/>
  <c r="D16" i="7"/>
  <c r="D17" i="7"/>
  <c r="H15" i="7"/>
  <c r="H16" i="7"/>
  <c r="H17" i="7"/>
  <c r="I15" i="7"/>
  <c r="I16" i="7"/>
  <c r="I17" i="7"/>
  <c r="Q40" i="5"/>
  <c r="P40" i="5"/>
  <c r="O40" i="5"/>
  <c r="N40" i="5"/>
  <c r="I14" i="7" l="1"/>
  <c r="D43" i="7"/>
  <c r="J43" i="4"/>
  <c r="J47" i="4"/>
  <c r="I43" i="4"/>
  <c r="H43" i="4"/>
  <c r="F43" i="4"/>
  <c r="E43" i="4"/>
  <c r="C43" i="4"/>
  <c r="B43" i="4"/>
  <c r="D14" i="4"/>
  <c r="D15" i="4"/>
  <c r="D16" i="4"/>
  <c r="G16" i="4" s="1"/>
  <c r="D17" i="4"/>
  <c r="G17" i="4" s="1"/>
  <c r="G14" i="4"/>
  <c r="G15" i="4"/>
  <c r="L15" i="4" l="1"/>
  <c r="L14" i="4"/>
  <c r="K17" i="4"/>
  <c r="I43" i="7"/>
  <c r="H43" i="7"/>
  <c r="L16" i="4"/>
  <c r="K16" i="4"/>
  <c r="D43" i="4"/>
  <c r="G43" i="4"/>
  <c r="L43" i="4" s="1"/>
  <c r="K15" i="4"/>
  <c r="K14" i="4"/>
  <c r="L17" i="4"/>
  <c r="M16" i="8"/>
  <c r="L16" i="8"/>
  <c r="K16" i="8"/>
  <c r="J16" i="8"/>
  <c r="F42" i="7"/>
  <c r="E42" i="7"/>
  <c r="C42" i="7"/>
  <c r="M40" i="5" l="1"/>
  <c r="L40" i="5"/>
  <c r="K40" i="5"/>
  <c r="J40" i="5"/>
  <c r="G42" i="7" l="1"/>
  <c r="F41" i="7"/>
  <c r="E41" i="7"/>
  <c r="C41" i="7"/>
  <c r="B41" i="7"/>
  <c r="B42" i="7"/>
  <c r="D10" i="7"/>
  <c r="D11" i="7"/>
  <c r="I11" i="7" s="1"/>
  <c r="D12" i="7"/>
  <c r="I12" i="7" s="1"/>
  <c r="D13" i="7"/>
  <c r="I13" i="7" s="1"/>
  <c r="H10" i="7"/>
  <c r="H11" i="7"/>
  <c r="H12" i="7"/>
  <c r="J42" i="4"/>
  <c r="I42" i="4"/>
  <c r="H42" i="4"/>
  <c r="F42" i="4"/>
  <c r="E42" i="4"/>
  <c r="C42" i="4"/>
  <c r="B42" i="4"/>
  <c r="D42" i="7" l="1"/>
  <c r="H42" i="7" s="1"/>
  <c r="I10" i="7"/>
  <c r="H13" i="7"/>
  <c r="D10" i="4"/>
  <c r="D11" i="4"/>
  <c r="G11" i="4" s="1"/>
  <c r="D12" i="4"/>
  <c r="G12" i="4" s="1"/>
  <c r="D13" i="4"/>
  <c r="G13" i="4" s="1"/>
  <c r="G10" i="4"/>
  <c r="L10" i="4"/>
  <c r="K10" i="4" l="1"/>
  <c r="L13" i="4"/>
  <c r="I42" i="7"/>
  <c r="K13" i="4"/>
  <c r="D42" i="4"/>
  <c r="L12" i="4"/>
  <c r="K12" i="4"/>
  <c r="L11" i="4"/>
  <c r="K11" i="4"/>
  <c r="G42" i="4"/>
  <c r="L42" i="4" s="1"/>
  <c r="G41" i="7"/>
  <c r="J41" i="4" l="1"/>
  <c r="I41" i="4"/>
  <c r="H41" i="4"/>
  <c r="F41" i="4"/>
  <c r="E41" i="4"/>
  <c r="C41" i="4"/>
  <c r="B41" i="4"/>
  <c r="I40" i="5" l="1"/>
  <c r="D9" i="4"/>
  <c r="G9" i="4" s="1"/>
  <c r="L9" i="4" l="1"/>
  <c r="K9" i="4"/>
  <c r="D16" i="8" l="1"/>
  <c r="I16" i="8"/>
  <c r="H16" i="8"/>
  <c r="G16" i="8"/>
  <c r="F16" i="8"/>
  <c r="E16" i="8"/>
  <c r="G47" i="7" l="1"/>
  <c r="F31" i="7"/>
  <c r="F47" i="7" s="1"/>
  <c r="E31" i="7"/>
  <c r="E47" i="7" s="1"/>
  <c r="C31" i="7"/>
  <c r="C47" i="7" s="1"/>
  <c r="B31" i="7"/>
  <c r="B47" i="7" s="1"/>
  <c r="D9" i="7" l="1"/>
  <c r="D8" i="7"/>
  <c r="I8" i="7" s="1"/>
  <c r="D7" i="7"/>
  <c r="I7" i="7" s="1"/>
  <c r="D6" i="7"/>
  <c r="D5" i="7"/>
  <c r="D41" i="7" l="1"/>
  <c r="D31" i="7"/>
  <c r="I6" i="7"/>
  <c r="I9" i="7"/>
  <c r="I5" i="7"/>
  <c r="H6" i="7"/>
  <c r="H8" i="7"/>
  <c r="H9" i="7"/>
  <c r="H5" i="7"/>
  <c r="H7" i="7"/>
  <c r="I31" i="7" l="1"/>
  <c r="I47" i="7" s="1"/>
  <c r="D47" i="7"/>
  <c r="H41" i="7"/>
  <c r="I41" i="7"/>
  <c r="H31" i="7"/>
  <c r="H47" i="7" s="1"/>
  <c r="D40" i="5" l="1"/>
  <c r="H40" i="5" l="1"/>
  <c r="B31" i="4" l="1"/>
  <c r="B47" i="4" s="1"/>
  <c r="C31" i="4"/>
  <c r="C47" i="4" s="1"/>
  <c r="E31" i="4"/>
  <c r="E47" i="4" s="1"/>
  <c r="F31" i="4"/>
  <c r="F47" i="4" s="1"/>
  <c r="H31" i="4"/>
  <c r="H47" i="4" s="1"/>
  <c r="I31" i="4"/>
  <c r="I47" i="4" s="1"/>
  <c r="E40" i="5" l="1"/>
  <c r="F40" i="5" l="1"/>
  <c r="G40" i="5"/>
  <c r="D5" i="4" l="1"/>
  <c r="D6" i="4"/>
  <c r="D7" i="4"/>
  <c r="D8" i="4" l="1"/>
  <c r="D41" i="4" s="1"/>
  <c r="G7" i="4"/>
  <c r="G6" i="4"/>
  <c r="K6" i="4" l="1"/>
  <c r="K7" i="4"/>
  <c r="G8" i="4"/>
  <c r="D31" i="4"/>
  <c r="D47" i="4" s="1"/>
  <c r="G5" i="4"/>
  <c r="L6" i="4"/>
  <c r="L7" i="4"/>
  <c r="L8" i="4" l="1"/>
  <c r="G31" i="4"/>
  <c r="G47" i="4" s="1"/>
  <c r="G41" i="4"/>
  <c r="K5" i="4"/>
  <c r="K8" i="4"/>
  <c r="L5" i="4"/>
  <c r="K41" i="4" l="1"/>
  <c r="L41" i="4"/>
  <c r="L31" i="4"/>
  <c r="K31" i="4"/>
  <c r="K46" i="4" s="1"/>
  <c r="L47" i="4"/>
  <c r="K42" i="4" l="1"/>
  <c r="K45" i="4"/>
  <c r="K44" i="4"/>
  <c r="K43" i="4"/>
  <c r="K47" i="4"/>
</calcChain>
</file>

<file path=xl/sharedStrings.xml><?xml version="1.0" encoding="utf-8"?>
<sst xmlns="http://schemas.openxmlformats.org/spreadsheetml/2006/main" count="204" uniqueCount="142">
  <si>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</si>
  <si>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</si>
  <si>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</si>
  <si>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</si>
  <si>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</si>
  <si>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</si>
  <si>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</si>
  <si>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</si>
  <si>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</si>
  <si>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</si>
  <si>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</si>
  <si>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</si>
  <si>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</si>
  <si>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</si>
  <si>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</si>
  <si>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</si>
  <si>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</si>
  <si>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</si>
  <si>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</si>
  <si>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</si>
  <si>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</si>
  <si>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</si>
  <si>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</si>
  <si>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</si>
  <si>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</si>
  <si>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</si>
  <si>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</si>
  <si>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</si>
  <si>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</si>
  <si>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</si>
  <si>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</si>
  <si>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</si>
  <si>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</si>
  <si>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</si>
  <si>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</si>
  <si>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</si>
  <si>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</si>
  <si>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</si>
  <si>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</si>
  <si>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</si>
  <si>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</si>
  <si>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</si>
  <si>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</si>
  <si>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</si>
  <si>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</si>
  <si>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</si>
  <si>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</si>
  <si>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</si>
  <si>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</si>
  <si>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</si>
  <si>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</si>
  <si>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</si>
  <si>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</si>
  <si>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</si>
  <si>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</si>
  <si>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</si>
  <si>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</si>
  <si>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</si>
  <si>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</si>
  <si>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</si>
  <si>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</si>
  <si>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</si>
  <si>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</si>
  <si>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</si>
  <si>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</si>
  <si>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</si>
  <si>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</si>
  <si>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</si>
  <si>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</si>
  <si>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</si>
  <si>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</si>
  <si>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</si>
  <si>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</si>
  <si>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</si>
  <si>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</si>
  <si>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</si>
  <si>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</si>
  <si>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</si>
  <si>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</si>
  <si>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</si>
  <si>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</si>
  <si>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</si>
  <si>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</si>
  <si>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</si>
  <si>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</si>
  <si>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</si>
  <si>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</si>
  <si>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</si>
  <si>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</si>
  <si>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</si>
  <si>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</si>
  <si>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</si>
  <si>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</si>
  <si>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</si>
  <si>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</si>
  <si>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</si>
  <si>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</si>
  <si>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</si>
  <si>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</si>
  <si>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</si>
  <si>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</si>
  <si>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</si>
  <si>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</si>
  <si>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</si>
  <si>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</si>
  <si>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</si>
  <si>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</si>
  <si>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</si>
  <si>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</si>
  <si>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</si>
  <si>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</si>
  <si>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</si>
  <si>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</si>
  <si>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</si>
  <si>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</si>
  <si>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</si>
  <si>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</si>
  <si>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</si>
  <si>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Nota: Los cortes de información son los días viernes de cada semana</t>
  </si>
  <si>
    <t>CPL GUAYAS Nº 3</t>
  </si>
  <si>
    <t>Situación Penitenciaria 2025</t>
  </si>
  <si>
    <t>Tabla 1.- Numérico de Población Penitenciaria
2025</t>
  </si>
  <si>
    <t>Tabla 2.- Promedio Mensual de Población Penitenciaria
2025</t>
  </si>
  <si>
    <t>Tabla 3.- Población Penitenciaria Semanal por Zona, Provincia y Centro de Privación de Libertad
2025</t>
  </si>
  <si>
    <t>Situación de Medidas Socioeducativas 2025</t>
  </si>
  <si>
    <t>Tabla 4.- Numérico de Adolescentes Infractores
2025</t>
  </si>
  <si>
    <t>Tabla 5.- Promedio Mensual de Adolescentes Infractores
2025</t>
  </si>
  <si>
    <t>Tabla 6.- Población de Adolescentes Infractores Semanal por Zona, Provincia y Centro de Adolescentes Infractores
2025</t>
  </si>
  <si>
    <t>Febrero</t>
  </si>
  <si>
    <t>Elecciones Presidenciales Primera Vuelta el 09 de febrero de 2025</t>
  </si>
  <si>
    <t>Marzo</t>
  </si>
  <si>
    <t>Abril</t>
  </si>
  <si>
    <t>Elecciones Presidenciales Segunda Vuelta el 13 de abril de 2025</t>
  </si>
  <si>
    <t>Mayo</t>
  </si>
  <si>
    <t>Actualización por correo electrónico</t>
  </si>
  <si>
    <t>Se determina que en el CPL Guayas N° 3 la capacidad instalada no utilizable es del 50% debido a que en cada celda de dos plazas solo se puede utilizar una plaza debido a la peligrosidad de las PPL, por lo tanto la capacidad instalada efectiva del CPL es solamente de 79 plazas.</t>
  </si>
  <si>
    <t>Se determina que en el CPL Guayas N° 3 la capacidad instalada no utilizable es del 50% debido a que en cada celda de dos plazas solo se puede utilizar una plaza debido a la peligrosidad de las PPL, por lo tanto la capacidad instalada efectiva del CPL es solamente de 79 plazas.
Elecciones Presidenciales Segunda Vuelta el 13 de abril de 2025</t>
  </si>
  <si>
    <t>Nota: Los cortes de información son los días viernes de cada semana
            Existen 3.039 plazas no utilizables a nivel nacional por motivos de seguridad e instalaciones no adecuadas</t>
  </si>
  <si>
    <t>Junio</t>
  </si>
  <si>
    <t>Mediante Memorando Nro. SNAI-DMSAI-2025-0321-M, la Directora de Medidas Socioeducativas para Adolescentes Infractores procede a remitir la actualización de la Capacidad Instalada Habitable.</t>
  </si>
  <si>
    <t>- CPL Manabí N° 4 con Memorando Nro. SNAI-CPLM4-2025-0748-M, se define que en el área Transitoria solo dispone de 20 plazas no de 30 como se lo tenía anteriormente, por lo cual se disminuye la capacidad a 1.960 plazas.
- CPL Azuay N° 1 con Memorando Nro. SNAI-CPLA1-2025-2245-M y SNAI-CPLA1-2025-2252-M, mediante constatación física de todo el CPL se evidencia que por daños en las instalaciones y destrucción de las celdas debido a amotinamientos, en el CPPL se reportan 6 plazas inhabilitadas; y, en el CRS se reportan 1.372 plazas inhabilitadas temporalmente por daños en la infraestructura. Se menciona el Contrato 017-2024 sobre intervención de obra de reconstrucción de pabellones. Se indica que los trabajos inician en el Pabellón Mínima IA "Renacimiento" por lo cual este pabellón se reporta deshabilitado en su totalidad. La capacidad actual es de 1.362 plazas.
- CPPL Masculino Guayas N° 1 con Memorando Nro. SNAI-CPLGV-2025-1324-M y SNAI-CPLGV-2025-1351-M, se informa que se cuenta con 83 literas armadas (166 camas) las cuales sólo 55 tienen colchones que no se encuentran en un buen estado, motivo por el cual 111 camas se consideran inhabilitadas por falta de colchones. La capacidad actual es de 55 plazas.
- CRS Guayas Masculino N° 1 con Memorando Nro. SNAI-CPLGV-2025-1369-M y SNAI-CPLGV-2025-1370-M, por remodelación y readecuación del pabellón 10 (400 plazas) y 36 plazas del Pabellón "Logros" por celdas no funcionales, se encuentran 436 plazas inhabilitadas temporalmente por seguridad y readecuación. Capacidad actual de 4.464 plazas.
- CPL Guayas N° 3 con Memorando Nro. SNAI-CRSMG3-2025-0393-M y SNAI-CRSMG3-2025-0404-M, indica que la capacidad instalada no utilizable es del 50% debido a la peligrosidad de las PPL. Capacidad actual 81 plazas.
- CRS Masculino Guayas N° 4 con Memorando Nro. SNAI-CRSMG4-2025-2205-M, mediante constatación física de todo el CRS se evidencia que por daños en las instalaciones y destrucción de las celdas debido a amotinamientos y la intervención militar, el CRS se reportan 999 plazas inhabilitadas temporalmente por daños en la infraestructura. Capacidad actual 3.506 plazas.</t>
  </si>
  <si>
    <t>Fuente: Registros Administrativos de los Centros de Adolescentes Infractores - Dirección de Medidas Socioeducativas para Adolescentes Infractores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</si>
</sst>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Red]\-#,##0;\ &quot;0&quot;\ ;_-@_-"/>
    <numFmt numFmtId="165" formatCode="_-* #,##0\ ;\-* #,##0\ ;_-* &quot;-&quot;\ ;_-@_-"/>
    <numFmt numFmtId="166" formatCode="[$-C0A]d\-mmm\-yyyy;@"/>
    <numFmt numFmtId="167" formatCode="#,##0\ ;\ \-#,##0\ ;\ &quot;-&quot;;_ @_ "/>
    <numFmt numFmtId="168" formatCode="0.0000000000"/>
    <numFmt numFmtId="169" formatCode="dd\-mmm\-yy"/>
  </numFmts>
  <fonts count="20">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family val="2"/>
      <scheme val="minor"/>
    </font>
    <font>
      <sz val="11"/>
      <color theme="1"/>
      <name val="Calibri"/>
      <scheme val="minor"/>
    </font>
    <font>
      <b/>
      <sz val="11"/>
      <color theme="1"/>
      <name val="Calibri"/>
      <scheme val="minor"/>
    </font>
    <font>
      <b/>
      <sz val="11"/>
      <name val="Calibri"/>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3">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3" tint="0.59999389629810485"/>
      </left>
      <right style="thin">
        <color rgb="FF8DB4E2"/>
      </right>
      <top style="thin">
        <color rgb="FF8DB4E2"/>
      </top>
      <bottom style="thin">
        <color rgb="FF8DB4E2"/>
      </bottom>
      <diagonal/>
    </border>
  </borders>
  <cellStyleXfs count="3">
    <xf numFmtId="0" fontId="0" fillId="0" borderId="0"/>
    <xf numFmtId="0" fontId="1" fillId="0" borderId="0"/>
    <xf numFmtId="9" fontId="2" fillId="0" borderId="0" applyFont="0" applyFill="0" applyBorder="0" applyAlignment="0" applyProtection="0"/>
  </cellStyleXfs>
  <cellXfs count="105">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0" fontId="15" fillId="0" borderId="1" xfId="2"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0" xfId="0" applyNumberFormat="1"/>
    <xf numFmtId="15" fontId="17" fillId="5" borderId="17" xfId="0" applyNumberFormat="1" applyFont="1" applyFill="1" applyBorder="1" applyAlignment="1">
      <alignment horizontal="center" vertical="center" wrapText="1"/>
    </xf>
    <xf numFmtId="164" fontId="17" fillId="5" borderId="18" xfId="0" applyNumberFormat="1" applyFont="1" applyFill="1" applyBorder="1" applyAlignment="1">
      <alignment horizontal="center" vertical="center" wrapText="1"/>
    </xf>
    <xf numFmtId="164" fontId="18" fillId="5" borderId="18" xfId="0" applyNumberFormat="1" applyFont="1" applyFill="1" applyBorder="1" applyAlignment="1">
      <alignment horizontal="center" vertical="center" wrapText="1"/>
    </xf>
    <xf numFmtId="10" fontId="17" fillId="5" borderId="18" xfId="0" applyNumberFormat="1" applyFont="1" applyFill="1" applyBorder="1" applyAlignment="1">
      <alignment horizontal="center" vertical="center" wrapText="1"/>
    </xf>
    <xf numFmtId="0" fontId="17" fillId="5" borderId="19" xfId="0" applyFont="1" applyFill="1" applyBorder="1" applyAlignment="1">
      <alignment vertical="center" wrapText="1"/>
    </xf>
    <xf numFmtId="169" fontId="0" fillId="0" borderId="2" xfId="0" applyNumberFormat="1" applyBorder="1" applyAlignment="1">
      <alignment horizontal="center" vertical="center" wrapText="1"/>
    </xf>
    <xf numFmtId="10" fontId="16" fillId="0" borderId="1" xfId="2" applyNumberFormat="1" applyFont="1" applyBorder="1" applyAlignment="1">
      <alignment horizontal="center" vertical="center" wrapText="1"/>
    </xf>
    <xf numFmtId="169" fontId="16" fillId="0" borderId="14" xfId="0" applyNumberFormat="1" applyFont="1" applyBorder="1" applyAlignment="1">
      <alignment horizontal="center" vertical="center" wrapText="1"/>
    </xf>
    <xf numFmtId="164" fontId="16" fillId="0" borderId="15" xfId="0" applyNumberFormat="1" applyFont="1" applyBorder="1" applyAlignment="1">
      <alignment horizontal="center" vertical="center" wrapText="1"/>
    </xf>
    <xf numFmtId="164" fontId="16" fillId="4" borderId="15" xfId="0" applyNumberFormat="1" applyFont="1" applyFill="1" applyBorder="1" applyAlignment="1">
      <alignment horizontal="center" vertical="center" wrapText="1"/>
    </xf>
    <xf numFmtId="164" fontId="19" fillId="0" borderId="15" xfId="0"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0" fontId="16" fillId="0" borderId="16" xfId="0" applyFont="1" applyBorder="1" applyAlignment="1">
      <alignment vertical="center" wrapText="1"/>
    </xf>
    <xf numFmtId="49" fontId="0" fillId="0" borderId="3" xfId="0" applyNumberFormat="1" applyBorder="1" applyAlignment="1">
      <alignment vertical="center"/>
    </xf>
    <xf numFmtId="49" fontId="0" fillId="0" borderId="3" xfId="0" applyNumberFormat="1" applyBorder="1" applyAlignment="1">
      <alignment vertical="center" wrapText="1"/>
    </xf>
    <xf numFmtId="49" fontId="0" fillId="0" borderId="6" xfId="0" applyNumberFormat="1" applyBorder="1" applyAlignment="1">
      <alignment vertical="center" wrapText="1"/>
    </xf>
    <xf numFmtId="164" fontId="16" fillId="5" borderId="5" xfId="0" applyNumberFormat="1" applyFont="1" applyFill="1" applyBorder="1" applyAlignment="1">
      <alignment horizontal="center" vertical="center" wrapText="1"/>
    </xf>
    <xf numFmtId="10" fontId="16" fillId="5" borderId="5" xfId="0" applyNumberFormat="1" applyFont="1" applyFill="1" applyBorder="1" applyAlignment="1">
      <alignment horizontal="center" vertical="center" wrapText="1"/>
    </xf>
    <xf numFmtId="0" fontId="0" fillId="0" borderId="22"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9"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numFmt numFmtId="30" formatCode="@"/>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style="thin">
          <color theme="3" tint="0.59999389629810485"/>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numFmt numFmtId="169"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51</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35</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35</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a16="http://schemas.microsoft.com/office/drawing/2014/main" xmlns=""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51</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a16="http://schemas.microsoft.com/office/drawing/2014/main" xmlns=""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31" totalsRowCount="1" headerRowDxfId="86" dataDxfId="84" totalsRowDxfId="82" headerRowBorderDxfId="85" tableBorderDxfId="83" totalsRowBorderDxfId="81" dataCellStyle="Porcentaje">
  <tableColumns count="13">
    <tableColumn id="1" name="FECHA DE REPORTE" totalsRowLabel="Promedio Anual" dataDxfId="80" totalsRowDxfId="79"/>
    <tableColumn id="2" name=" PPL SENTENCIADOS _x000a_(a)" totalsRowFunction="average" dataDxfId="78" totalsRowDxfId="77"/>
    <tableColumn id="3" name=" PPL PROCESADOS_x000a_(b)" totalsRowFunction="average" dataDxfId="76" totalsRowDxfId="75"/>
    <tableColumn id="4" name=" PPL POR DELITOS_x000a_(c)=a+b" totalsRowFunction="custom" dataDxfId="74" totalsRowDxfId="73">
      <calculatedColumnFormula>+B5+C5</calculatedColumnFormula>
      <totalsRowFormula>SUBTOTAL(101,Tabla24[] Tabla24[] Tabla24[ PPL POR DELITOS
(c)=a+b]  )</totalsRowFormula>
    </tableColumn>
    <tableColumn id="5" name="PPL CONTRAVENTORES_x000a_(d)" totalsRowFunction="average" dataDxfId="72" totalsRowDxfId="71"/>
    <tableColumn id="6" name="PPL APREMIO_x000a_(e)" totalsRowFunction="average" dataDxfId="70" totalsRowDxfId="69"/>
    <tableColumn id="7" name="TOTAL PPL_x000a_(f)=c+d+e" totalsRowFunction="average" dataDxfId="68" totalsRowDxfId="67">
      <calculatedColumnFormula>+D5+E5+F5</calculatedColumnFormula>
    </tableColumn>
    <tableColumn id="8" name="PPL HOMBRES" totalsRowFunction="average" dataDxfId="66" totalsRowDxfId="65"/>
    <tableColumn id="9" name="PPL MUJERES" totalsRowFunction="average" dataDxfId="64" totalsRowDxfId="63"/>
    <tableColumn id="10" name=" CAPACIDAD INSTALADA EFECTIVA_x000a_(g)" totalsRowFunction="custom" dataDxfId="62" totalsRowDxfId="61">
      <totalsRowFormula>+J30</totalsRowFormula>
    </tableColumn>
    <tableColumn id="11" name="PLAZAS FALTANTES_x000a_(h)=f-g" totalsRowFunction="custom" dataDxfId="60" totalsRowDxfId="59">
      <calculatedColumnFormula>+G5-J5</calculatedColumnFormula>
      <totalsRowFormula>+Tabla24[[#Totals],[TOTAL PPL
(f)=c+d+e]]-Tabla24[[#Totals],[ CAPACIDAD INSTALADA EFECTIVA
(g)]]</totalsRowFormula>
    </tableColumn>
    <tableColumn id="12" name="% HACINAMIENTO*_x000a_(i)=((f/g)-1)*100" totalsRowFunction="custom" dataDxfId="58" totalsRowDxfId="57" dataCellStyle="Porcentaje">
      <calculatedColumnFormula>+((G5/J5)-1)</calculatedColumnFormula>
      <totalsRowFormula>+((G31/J31)-1)</totalsRowFormula>
    </tableColumn>
    <tableColumn id="15" name="OBSERVACIONES" dataDxfId="56" totalsRowDxfId="55"/>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40:M47" totalsRowShown="0" headerRowDxfId="54" dataDxfId="52" headerRowBorderDxfId="53" tableBorderDxfId="51" totalsRowBorderDxfId="50" dataCellStyle="Porcentaje">
  <tableColumns count="13">
    <tableColumn id="1" name="MES DE REPORTE" dataDxfId="49" totalsRowDxfId="48"/>
    <tableColumn id="2" name="PROMEDIO PPL SENTENCIADOS_x000a_(a)" dataDxfId="47" totalsRowDxfId="46">
      <calculatedColumnFormula>AVERAGE(#REF!)</calculatedColumnFormula>
    </tableColumn>
    <tableColumn id="3" name="PROMEDIO PPL PROCESADOS_x000a_(b)" dataDxfId="45" totalsRowDxfId="44"/>
    <tableColumn id="4" name="PROMEDIO PPL POR DELITOS_x000a_(c)=a+b" dataDxfId="43" totalsRowDxfId="42"/>
    <tableColumn id="5" name="PROMEDIO PPL CONTRAVENTORES_x000a_(d)" dataDxfId="41" totalsRowDxfId="40"/>
    <tableColumn id="6" name="PROMEDIO PPL APREMIO_x000a_(e)" dataDxfId="39" totalsRowDxfId="38"/>
    <tableColumn id="7" name="PROMEDIO TOTAL PPL_x000a_(f)=c+d+e" dataDxfId="37" totalsRowDxfId="36"/>
    <tableColumn id="8" name="PROMEDIO TOTAL PPL HOMBRES" dataDxfId="35" totalsRowDxfId="34"/>
    <tableColumn id="9" name="PROMEDIO TOTAL PPL MUJERES" dataDxfId="33" totalsRowDxfId="32"/>
    <tableColumn id="10" name=" CAPACIDAD INSTALADA EFECTIVA_x000a_(g)" dataDxfId="31" totalsRowDxfId="30">
      <calculatedColumnFormula>+#REF!</calculatedColumnFormula>
    </tableColumn>
    <tableColumn id="11" name="PLAZAS FALTANTES_x000a_(h)=f-g" dataDxfId="29" totalsRowDxfId="28">
      <calculatedColumnFormula>AVERAGE(K5:K30)</calculatedColumnFormula>
    </tableColumn>
    <tableColumn id="12" name="% HACINAMIENTO*_x000a_(i)=((f/g)-1)*100" dataDxfId="27" totalsRowDxfId="26" dataCellStyle="Porcentaje">
      <calculatedColumnFormula>+((G41/J41)-1)</calculatedColumnFormula>
    </tableColumn>
    <tableColumn id="15" name="OBSERVACIONES" dataDxfId="25"/>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31" totalsRowCount="1" headerRowDxfId="24" totalsRowDxfId="21" headerRowBorderDxfId="23" tableBorderDxfId="22" totalsRowBorderDxfId="20">
  <tableColumns count="10">
    <tableColumn id="1" name="FECHA DE REPORTE" totalsRowLabel="Promedio Anual" dataDxfId="19" totalsRowDxfId="18"/>
    <tableColumn id="2" name="AI MEDIDAS CAUTELARES _x000a_(a)" totalsRowFunction="average" dataDxfId="17" totalsRowDxfId="16"/>
    <tableColumn id="3" name="AI MEDIDAS SOCIOEDUCATIVAS PRIVATIVAS DE LIBERTAD_x000a_(b)" totalsRowFunction="average" dataDxfId="15" totalsRowDxfId="14"/>
    <tableColumn id="4" name="TOTAL AI_x000a_(c)=a+b" totalsRowFunction="average" dataDxfId="13" totalsRowDxfId="12">
      <calculatedColumnFormula>SUM(B5:C5)</calculatedColumnFormula>
    </tableColumn>
    <tableColumn id="5" name="AI HOMBRES" totalsRowFunction="average" dataDxfId="11" totalsRowDxfId="10"/>
    <tableColumn id="6" name="AI MUJERES" totalsRowFunction="average" dataDxfId="9" totalsRowDxfId="8"/>
    <tableColumn id="7" name=" CAPACIDAD INSTALADA EFECTIVA_x000a_(d)" totalsRowFunction="custom" dataDxfId="7" totalsRowDxfId="6">
      <totalsRowFormula>+G30</totalsRowFormula>
    </tableColumn>
    <tableColumn id="8" name="PLAZAS FALTANTES_x000a_(e)=c-d" totalsRowFunction="custom" dataDxfId="5" totalsRowDxfId="4">
      <calculatedColumnFormula>+D5-G5</calculatedColumnFormula>
      <totalsRowFormula>+Tabla5[[#Totals],[TOTAL AI
(c)=a+b]]-Tabla5[[#Totals],[ CAPACIDAD INSTALADA EFECTIVA
(d)]]</totalsRowFormula>
    </tableColumn>
    <tableColumn id="9" name="% HACINAMIENTO*_x000a_(f)=((c/d)-1)*100" totalsRowFunction="custom" dataDxfId="3" totalsRowDxfId="2" dataCellStyle="Porcentaje">
      <calculatedColumnFormula>+IF(((D5/G5)-1)&lt;=0,0,((D5/G5)-1))</calculatedColumnFormula>
      <totalsRowFormula>+IF(((D31/G31)-1)&lt;=0,0,((D31/G31)-1))</totalsRowFormula>
    </tableColumn>
    <tableColumn id="10" name="OBSERVACIONES" dataDxfId="1"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4" customWidth="1"/>
    <col min="14" max="47" width="21.28515625" style="1" customWidth="1"/>
    <col min="48" max="16384" width="11.42578125" style="1"/>
  </cols>
  <sheetData>
    <row r="1" spans="1:17" ht="30" customHeight="1">
      <c r="A1" s="93" t="s">
        <v>120</v>
      </c>
      <c r="B1" s="93"/>
      <c r="C1" s="93"/>
      <c r="D1" s="93"/>
      <c r="E1" s="93"/>
      <c r="F1" s="93"/>
      <c r="G1" s="93"/>
      <c r="H1" s="93"/>
      <c r="I1" s="93"/>
      <c r="J1" s="93"/>
      <c r="K1" s="93"/>
      <c r="L1" s="93"/>
      <c r="M1" s="93"/>
      <c r="N1" s="16"/>
      <c r="O1" s="16"/>
    </row>
    <row r="3" spans="1:17" ht="39.950000000000003" customHeight="1">
      <c r="A3" s="94" t="s">
        <v>121</v>
      </c>
      <c r="B3" s="94"/>
      <c r="C3" s="94"/>
      <c r="D3" s="94"/>
      <c r="E3" s="94"/>
      <c r="F3" s="94"/>
      <c r="G3" s="94"/>
      <c r="H3" s="94"/>
      <c r="I3" s="94"/>
      <c r="J3" s="94"/>
      <c r="K3" s="94"/>
      <c r="L3" s="94"/>
      <c r="M3" s="94"/>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45660</v>
      </c>
      <c r="B5" s="3">
        <v>21033</v>
      </c>
      <c r="C5" s="3">
        <v>11758</v>
      </c>
      <c r="D5" s="31">
        <f t="shared" ref="D5:D8" si="0">+B5+C5</f>
        <v>32791</v>
      </c>
      <c r="E5" s="3">
        <v>365</v>
      </c>
      <c r="F5" s="3">
        <v>302</v>
      </c>
      <c r="G5" s="31">
        <f t="shared" ref="G5:G8" si="1">+D5+E5+F5</f>
        <v>33458</v>
      </c>
      <c r="H5" s="3">
        <v>31350</v>
      </c>
      <c r="I5" s="3">
        <v>2108</v>
      </c>
      <c r="J5" s="3">
        <v>27714</v>
      </c>
      <c r="K5" s="3">
        <f t="shared" ref="K5:K8" si="2">+G5-J5</f>
        <v>5744</v>
      </c>
      <c r="L5" s="15">
        <f t="shared" ref="L5:L8" si="3">+((G5/J5)-1)</f>
        <v>0.20725986865843971</v>
      </c>
      <c r="M5" s="87"/>
      <c r="N5" s="2"/>
      <c r="Q5"/>
    </row>
    <row r="6" spans="1:17" ht="15" customHeight="1">
      <c r="A6" s="9">
        <v>45667</v>
      </c>
      <c r="B6" s="3">
        <v>20996</v>
      </c>
      <c r="C6" s="3">
        <v>11787</v>
      </c>
      <c r="D6" s="31">
        <f t="shared" si="0"/>
        <v>32783</v>
      </c>
      <c r="E6" s="3">
        <v>337</v>
      </c>
      <c r="F6" s="3">
        <v>316</v>
      </c>
      <c r="G6" s="31">
        <f t="shared" si="1"/>
        <v>33436</v>
      </c>
      <c r="H6" s="3">
        <v>31330</v>
      </c>
      <c r="I6" s="3">
        <v>2106</v>
      </c>
      <c r="J6" s="3">
        <v>27714</v>
      </c>
      <c r="K6" s="3">
        <f t="shared" si="2"/>
        <v>5722</v>
      </c>
      <c r="L6" s="61">
        <f t="shared" si="3"/>
        <v>0.20646604604171181</v>
      </c>
      <c r="M6" s="88"/>
      <c r="N6" s="2"/>
      <c r="Q6"/>
    </row>
    <row r="7" spans="1:17">
      <c r="A7" s="9">
        <v>45674</v>
      </c>
      <c r="B7" s="3">
        <v>21102</v>
      </c>
      <c r="C7" s="3">
        <v>11720</v>
      </c>
      <c r="D7" s="31">
        <f t="shared" si="0"/>
        <v>32822</v>
      </c>
      <c r="E7" s="3">
        <v>337</v>
      </c>
      <c r="F7" s="3">
        <v>288</v>
      </c>
      <c r="G7" s="31">
        <f t="shared" si="1"/>
        <v>33447</v>
      </c>
      <c r="H7" s="3">
        <v>31343</v>
      </c>
      <c r="I7" s="3">
        <v>2104</v>
      </c>
      <c r="J7" s="3">
        <v>27714</v>
      </c>
      <c r="K7" s="3">
        <f t="shared" si="2"/>
        <v>5733</v>
      </c>
      <c r="L7" s="61">
        <f t="shared" si="3"/>
        <v>0.20686295735007576</v>
      </c>
      <c r="M7" s="88"/>
      <c r="N7" s="2"/>
      <c r="Q7"/>
    </row>
    <row r="8" spans="1:17">
      <c r="A8" s="9">
        <v>45681</v>
      </c>
      <c r="B8" s="3">
        <v>21174</v>
      </c>
      <c r="C8" s="3">
        <v>11683</v>
      </c>
      <c r="D8" s="31">
        <f t="shared" si="0"/>
        <v>32857</v>
      </c>
      <c r="E8" s="3">
        <v>367</v>
      </c>
      <c r="F8" s="3">
        <v>293</v>
      </c>
      <c r="G8" s="31">
        <f t="shared" si="1"/>
        <v>33517</v>
      </c>
      <c r="H8" s="3">
        <v>31406</v>
      </c>
      <c r="I8" s="3">
        <v>2111</v>
      </c>
      <c r="J8" s="3">
        <v>27714</v>
      </c>
      <c r="K8" s="3">
        <f t="shared" si="2"/>
        <v>5803</v>
      </c>
      <c r="L8" s="61">
        <f t="shared" si="3"/>
        <v>0.20938875658511935</v>
      </c>
      <c r="M8" s="88"/>
      <c r="N8" s="2"/>
      <c r="Q8"/>
    </row>
    <row r="9" spans="1:17">
      <c r="A9" s="9">
        <v>45688</v>
      </c>
      <c r="B9" s="3">
        <v>21500</v>
      </c>
      <c r="C9" s="3">
        <v>11468</v>
      </c>
      <c r="D9" s="31">
        <f t="shared" ref="D9" si="4">+B9+C9</f>
        <v>32968</v>
      </c>
      <c r="E9" s="3">
        <v>375</v>
      </c>
      <c r="F9" s="3">
        <v>277</v>
      </c>
      <c r="G9" s="31">
        <f t="shared" ref="G9" si="5">+D9+E9+F9</f>
        <v>33620</v>
      </c>
      <c r="H9" s="3">
        <v>31486</v>
      </c>
      <c r="I9" s="3">
        <v>2134</v>
      </c>
      <c r="J9" s="3">
        <v>27714</v>
      </c>
      <c r="K9" s="3">
        <f t="shared" ref="K9" si="6">+G9-J9</f>
        <v>5906</v>
      </c>
      <c r="L9" s="70">
        <f t="shared" ref="L9" si="7">+((G9/J9)-1)</f>
        <v>0.213105289745255</v>
      </c>
      <c r="M9" s="88"/>
      <c r="N9" s="2"/>
      <c r="Q9"/>
    </row>
    <row r="10" spans="1:17">
      <c r="A10" s="79">
        <v>45695</v>
      </c>
      <c r="B10" s="3">
        <v>22053</v>
      </c>
      <c r="C10" s="3">
        <v>11077</v>
      </c>
      <c r="D10" s="31">
        <f t="shared" ref="D10:D13" si="8">+B10+C10</f>
        <v>33130</v>
      </c>
      <c r="E10" s="3">
        <v>403</v>
      </c>
      <c r="F10" s="3">
        <v>308</v>
      </c>
      <c r="G10" s="31">
        <f t="shared" ref="G10:G13" si="9">+D10+E10+F10</f>
        <v>33841</v>
      </c>
      <c r="H10" s="3">
        <v>31692</v>
      </c>
      <c r="I10" s="3">
        <v>2149</v>
      </c>
      <c r="J10" s="3">
        <v>27714</v>
      </c>
      <c r="K10" s="3">
        <f t="shared" ref="K10:K13" si="10">+G10-J10</f>
        <v>6127</v>
      </c>
      <c r="L10" s="80">
        <f t="shared" ref="L10:L13" si="11">+((G10/J10)-1)</f>
        <v>0.22107959875875016</v>
      </c>
      <c r="M10" s="88"/>
      <c r="N10" s="2"/>
      <c r="Q10"/>
    </row>
    <row r="11" spans="1:17">
      <c r="A11" s="79">
        <v>45702</v>
      </c>
      <c r="B11" s="3">
        <v>22342</v>
      </c>
      <c r="C11" s="3">
        <v>11032</v>
      </c>
      <c r="D11" s="31">
        <f t="shared" si="8"/>
        <v>33374</v>
      </c>
      <c r="E11" s="3">
        <v>350</v>
      </c>
      <c r="F11" s="3">
        <v>425</v>
      </c>
      <c r="G11" s="31">
        <f t="shared" si="9"/>
        <v>34149</v>
      </c>
      <c r="H11" s="3">
        <v>31974</v>
      </c>
      <c r="I11" s="3">
        <v>2175</v>
      </c>
      <c r="J11" s="3">
        <v>27714</v>
      </c>
      <c r="K11" s="3">
        <f t="shared" si="10"/>
        <v>6435</v>
      </c>
      <c r="L11" s="80">
        <f t="shared" si="11"/>
        <v>0.23219311539294218</v>
      </c>
      <c r="M11" s="88" t="s">
        <v>129</v>
      </c>
      <c r="N11" s="2"/>
      <c r="Q11"/>
    </row>
    <row r="12" spans="1:17">
      <c r="A12" s="79">
        <v>45709</v>
      </c>
      <c r="B12" s="3">
        <v>22284</v>
      </c>
      <c r="C12" s="3">
        <v>11161</v>
      </c>
      <c r="D12" s="31">
        <f t="shared" si="8"/>
        <v>33445</v>
      </c>
      <c r="E12" s="3">
        <v>334</v>
      </c>
      <c r="F12" s="3">
        <v>414</v>
      </c>
      <c r="G12" s="31">
        <f t="shared" si="9"/>
        <v>34193</v>
      </c>
      <c r="H12" s="3">
        <v>32007</v>
      </c>
      <c r="I12" s="3">
        <v>2186</v>
      </c>
      <c r="J12" s="3">
        <v>27714</v>
      </c>
      <c r="K12" s="3">
        <f t="shared" si="10"/>
        <v>6479</v>
      </c>
      <c r="L12" s="80">
        <f t="shared" si="11"/>
        <v>0.23378076062639819</v>
      </c>
      <c r="M12" s="88"/>
      <c r="N12" s="2"/>
      <c r="Q12"/>
    </row>
    <row r="13" spans="1:17">
      <c r="A13" s="79">
        <v>45716</v>
      </c>
      <c r="B13" s="3">
        <v>22229</v>
      </c>
      <c r="C13" s="3">
        <v>11279</v>
      </c>
      <c r="D13" s="31">
        <f t="shared" si="8"/>
        <v>33508</v>
      </c>
      <c r="E13" s="3">
        <v>366</v>
      </c>
      <c r="F13" s="3">
        <v>401</v>
      </c>
      <c r="G13" s="31">
        <f t="shared" si="9"/>
        <v>34275</v>
      </c>
      <c r="H13" s="3">
        <v>32078</v>
      </c>
      <c r="I13" s="3">
        <v>2197</v>
      </c>
      <c r="J13" s="3">
        <v>27714</v>
      </c>
      <c r="K13" s="3">
        <f t="shared" si="10"/>
        <v>6561</v>
      </c>
      <c r="L13" s="80">
        <f t="shared" si="11"/>
        <v>0.23673955401602087</v>
      </c>
      <c r="M13" s="88"/>
      <c r="N13" s="2"/>
      <c r="Q13"/>
    </row>
    <row r="14" spans="1:17">
      <c r="A14" s="79">
        <v>45723</v>
      </c>
      <c r="B14" s="3">
        <v>22226</v>
      </c>
      <c r="C14" s="3">
        <v>11387</v>
      </c>
      <c r="D14" s="31">
        <f t="shared" ref="D14:D17" si="12">+B14+C14</f>
        <v>33613</v>
      </c>
      <c r="E14" s="3">
        <v>396</v>
      </c>
      <c r="F14" s="3">
        <v>395</v>
      </c>
      <c r="G14" s="31">
        <f t="shared" ref="G14:G17" si="13">+D14+E14+F14</f>
        <v>34404</v>
      </c>
      <c r="H14" s="3">
        <v>32195</v>
      </c>
      <c r="I14" s="3">
        <v>2209</v>
      </c>
      <c r="J14" s="3">
        <v>27714</v>
      </c>
      <c r="K14" s="3">
        <f t="shared" ref="K14:K17" si="14">+G14-J14</f>
        <v>6690</v>
      </c>
      <c r="L14" s="80">
        <f t="shared" ref="L14:L17" si="15">+((G14/J14)-1)</f>
        <v>0.24139424117774411</v>
      </c>
      <c r="M14" s="88"/>
      <c r="N14" s="2"/>
      <c r="Q14"/>
    </row>
    <row r="15" spans="1:17">
      <c r="A15" s="79">
        <v>45730</v>
      </c>
      <c r="B15" s="3">
        <v>22204</v>
      </c>
      <c r="C15" s="3">
        <v>11465</v>
      </c>
      <c r="D15" s="31">
        <f t="shared" si="12"/>
        <v>33669</v>
      </c>
      <c r="E15" s="3">
        <v>346</v>
      </c>
      <c r="F15" s="3">
        <v>304</v>
      </c>
      <c r="G15" s="31">
        <f t="shared" si="13"/>
        <v>34319</v>
      </c>
      <c r="H15" s="3">
        <v>32121</v>
      </c>
      <c r="I15" s="3">
        <v>2198</v>
      </c>
      <c r="J15" s="3">
        <v>27714</v>
      </c>
      <c r="K15" s="3">
        <f t="shared" si="14"/>
        <v>6605</v>
      </c>
      <c r="L15" s="80">
        <f t="shared" si="15"/>
        <v>0.23832719924947687</v>
      </c>
      <c r="M15" s="88"/>
      <c r="N15" s="2"/>
      <c r="Q15"/>
    </row>
    <row r="16" spans="1:17">
      <c r="A16" s="79">
        <v>45737</v>
      </c>
      <c r="B16" s="3">
        <v>22281</v>
      </c>
      <c r="C16" s="3">
        <v>11452</v>
      </c>
      <c r="D16" s="31">
        <f t="shared" si="12"/>
        <v>33733</v>
      </c>
      <c r="E16" s="3">
        <v>358</v>
      </c>
      <c r="F16" s="3">
        <v>312</v>
      </c>
      <c r="G16" s="31">
        <f t="shared" si="13"/>
        <v>34403</v>
      </c>
      <c r="H16" s="3">
        <v>32195</v>
      </c>
      <c r="I16" s="3">
        <v>2208</v>
      </c>
      <c r="J16" s="3">
        <v>27714</v>
      </c>
      <c r="K16" s="3">
        <f t="shared" si="14"/>
        <v>6689</v>
      </c>
      <c r="L16" s="80">
        <f t="shared" si="15"/>
        <v>0.24135815833152918</v>
      </c>
      <c r="M16" s="88"/>
      <c r="N16" s="2"/>
      <c r="Q16"/>
    </row>
    <row r="17" spans="1:17">
      <c r="A17" s="79">
        <v>45744</v>
      </c>
      <c r="B17" s="3">
        <v>22288</v>
      </c>
      <c r="C17" s="3">
        <v>11471</v>
      </c>
      <c r="D17" s="31">
        <f t="shared" si="12"/>
        <v>33759</v>
      </c>
      <c r="E17" s="3">
        <v>342</v>
      </c>
      <c r="F17" s="3">
        <v>302</v>
      </c>
      <c r="G17" s="31">
        <f t="shared" si="13"/>
        <v>34403</v>
      </c>
      <c r="H17" s="3">
        <v>32174</v>
      </c>
      <c r="I17" s="3">
        <v>2229</v>
      </c>
      <c r="J17" s="3">
        <v>27714</v>
      </c>
      <c r="K17" s="3">
        <f t="shared" si="14"/>
        <v>6689</v>
      </c>
      <c r="L17" s="80">
        <f t="shared" si="15"/>
        <v>0.24135815833152918</v>
      </c>
      <c r="M17" s="88"/>
      <c r="N17" s="2"/>
      <c r="Q17"/>
    </row>
    <row r="18" spans="1:17" ht="45">
      <c r="A18" s="79">
        <v>45751</v>
      </c>
      <c r="B18" s="3">
        <v>22306</v>
      </c>
      <c r="C18" s="3">
        <v>11530</v>
      </c>
      <c r="D18" s="31">
        <f t="shared" ref="D18:D21" si="16">+B18+C18</f>
        <v>33836</v>
      </c>
      <c r="E18" s="3">
        <v>297</v>
      </c>
      <c r="F18" s="3">
        <v>280</v>
      </c>
      <c r="G18" s="31">
        <f t="shared" ref="G18:G21" si="17">+D18+E18+F18</f>
        <v>34413</v>
      </c>
      <c r="H18" s="3">
        <v>32178</v>
      </c>
      <c r="I18" s="3">
        <v>2235</v>
      </c>
      <c r="J18" s="3">
        <v>27635</v>
      </c>
      <c r="K18" s="3">
        <f t="shared" ref="K18:K21" si="18">+G18-J18</f>
        <v>6778</v>
      </c>
      <c r="L18" s="80">
        <f t="shared" ref="L18:L21" si="19">+((G18/J18)-1)</f>
        <v>0.24526868102044519</v>
      </c>
      <c r="M18" s="88" t="s">
        <v>135</v>
      </c>
      <c r="N18" s="2"/>
      <c r="Q18"/>
    </row>
    <row r="19" spans="1:17">
      <c r="A19" s="79">
        <v>45758</v>
      </c>
      <c r="B19" s="3">
        <v>22341</v>
      </c>
      <c r="C19" s="3">
        <v>11517</v>
      </c>
      <c r="D19" s="31">
        <f t="shared" si="16"/>
        <v>33858</v>
      </c>
      <c r="E19" s="3">
        <v>303</v>
      </c>
      <c r="F19" s="3">
        <v>279</v>
      </c>
      <c r="G19" s="31">
        <f t="shared" si="17"/>
        <v>34440</v>
      </c>
      <c r="H19" s="3">
        <v>32206</v>
      </c>
      <c r="I19" s="3">
        <v>2234</v>
      </c>
      <c r="J19" s="3">
        <v>27635</v>
      </c>
      <c r="K19" s="3">
        <f t="shared" si="18"/>
        <v>6805</v>
      </c>
      <c r="L19" s="80">
        <f t="shared" si="19"/>
        <v>0.24624570291297276</v>
      </c>
      <c r="M19" s="88"/>
      <c r="N19" s="2"/>
      <c r="Q19"/>
    </row>
    <row r="20" spans="1:17">
      <c r="A20" s="79">
        <v>45765</v>
      </c>
      <c r="B20" s="3">
        <v>22330</v>
      </c>
      <c r="C20" s="3">
        <v>11595</v>
      </c>
      <c r="D20" s="31">
        <f t="shared" si="16"/>
        <v>33925</v>
      </c>
      <c r="E20" s="3">
        <v>289</v>
      </c>
      <c r="F20" s="3">
        <v>478</v>
      </c>
      <c r="G20" s="31">
        <f t="shared" si="17"/>
        <v>34692</v>
      </c>
      <c r="H20" s="3">
        <v>32458</v>
      </c>
      <c r="I20" s="3">
        <v>2234</v>
      </c>
      <c r="J20" s="3">
        <v>27635</v>
      </c>
      <c r="K20" s="3">
        <f t="shared" si="18"/>
        <v>7057</v>
      </c>
      <c r="L20" s="80">
        <f t="shared" si="19"/>
        <v>0.25536457390989686</v>
      </c>
      <c r="M20" s="88" t="s">
        <v>132</v>
      </c>
      <c r="N20" s="2"/>
      <c r="Q20"/>
    </row>
    <row r="21" spans="1:17">
      <c r="A21" s="79">
        <v>45772</v>
      </c>
      <c r="B21" s="3">
        <v>22398</v>
      </c>
      <c r="C21" s="3">
        <v>11603</v>
      </c>
      <c r="D21" s="31">
        <f t="shared" si="16"/>
        <v>34001</v>
      </c>
      <c r="E21" s="3">
        <v>307</v>
      </c>
      <c r="F21" s="3">
        <v>440</v>
      </c>
      <c r="G21" s="31">
        <f t="shared" si="17"/>
        <v>34748</v>
      </c>
      <c r="H21" s="3">
        <v>32497</v>
      </c>
      <c r="I21" s="3">
        <v>2251</v>
      </c>
      <c r="J21" s="3">
        <v>27635</v>
      </c>
      <c r="K21" s="3">
        <f t="shared" si="18"/>
        <v>7113</v>
      </c>
      <c r="L21" s="80">
        <f t="shared" si="19"/>
        <v>0.25739098968699103</v>
      </c>
      <c r="M21" s="88"/>
      <c r="N21" s="2"/>
      <c r="Q21"/>
    </row>
    <row r="22" spans="1:17">
      <c r="A22" s="79">
        <v>45779</v>
      </c>
      <c r="B22" s="3">
        <v>22466</v>
      </c>
      <c r="C22" s="3">
        <v>11556</v>
      </c>
      <c r="D22" s="31">
        <f t="shared" ref="D22:D26" si="20">+B22+C22</f>
        <v>34022</v>
      </c>
      <c r="E22" s="3">
        <v>321</v>
      </c>
      <c r="F22" s="3">
        <v>456</v>
      </c>
      <c r="G22" s="31">
        <f t="shared" ref="G22:G26" si="21">+D22+E22+F22</f>
        <v>34799</v>
      </c>
      <c r="H22" s="3">
        <v>32540</v>
      </c>
      <c r="I22" s="3">
        <v>2259</v>
      </c>
      <c r="J22" s="3">
        <v>27635</v>
      </c>
      <c r="K22" s="3">
        <f t="shared" ref="K22:K26" si="22">+G22-J22</f>
        <v>7164</v>
      </c>
      <c r="L22" s="80">
        <f t="shared" ref="L22:L26" si="23">+((G22/J22)-1)</f>
        <v>0.25923647548398776</v>
      </c>
      <c r="M22" s="88"/>
      <c r="N22" s="2"/>
      <c r="Q22"/>
    </row>
    <row r="23" spans="1:17">
      <c r="A23" s="79">
        <v>45786</v>
      </c>
      <c r="B23" s="3">
        <v>22409</v>
      </c>
      <c r="C23" s="3">
        <v>11738</v>
      </c>
      <c r="D23" s="31">
        <f>+B23+C23</f>
        <v>34147</v>
      </c>
      <c r="E23" s="3">
        <v>345</v>
      </c>
      <c r="F23" s="3">
        <v>471</v>
      </c>
      <c r="G23" s="31">
        <f>+D23+E23+F23</f>
        <v>34963</v>
      </c>
      <c r="H23" s="3">
        <v>32696</v>
      </c>
      <c r="I23" s="3">
        <v>2267</v>
      </c>
      <c r="J23" s="3">
        <v>27635</v>
      </c>
      <c r="K23" s="3">
        <f>+G23-J23</f>
        <v>7328</v>
      </c>
      <c r="L23" s="80">
        <f>+((G23/J23)-1)</f>
        <v>0.26517097883119223</v>
      </c>
      <c r="M23" s="88"/>
      <c r="N23" s="2"/>
      <c r="Q23"/>
    </row>
    <row r="24" spans="1:17">
      <c r="A24" s="79">
        <v>45793</v>
      </c>
      <c r="B24" s="3">
        <v>22393</v>
      </c>
      <c r="C24" s="3">
        <v>11704</v>
      </c>
      <c r="D24" s="31">
        <f t="shared" si="20"/>
        <v>34097</v>
      </c>
      <c r="E24" s="3">
        <v>321</v>
      </c>
      <c r="F24" s="3">
        <v>362</v>
      </c>
      <c r="G24" s="31">
        <f t="shared" si="21"/>
        <v>34780</v>
      </c>
      <c r="H24" s="3">
        <v>32532</v>
      </c>
      <c r="I24" s="3">
        <v>2248</v>
      </c>
      <c r="J24" s="3">
        <v>27635</v>
      </c>
      <c r="K24" s="3">
        <f t="shared" si="22"/>
        <v>7145</v>
      </c>
      <c r="L24" s="80">
        <f t="shared" si="23"/>
        <v>0.2585489415596165</v>
      </c>
      <c r="M24" s="88"/>
      <c r="N24" s="2"/>
      <c r="Q24"/>
    </row>
    <row r="25" spans="1:17">
      <c r="A25" s="79">
        <v>45800</v>
      </c>
      <c r="B25" s="3">
        <v>22415</v>
      </c>
      <c r="C25" s="3">
        <v>11639</v>
      </c>
      <c r="D25" s="31">
        <f t="shared" si="20"/>
        <v>34054</v>
      </c>
      <c r="E25" s="3">
        <v>320</v>
      </c>
      <c r="F25" s="3">
        <v>398</v>
      </c>
      <c r="G25" s="31">
        <f t="shared" si="21"/>
        <v>34772</v>
      </c>
      <c r="H25" s="3">
        <v>32503</v>
      </c>
      <c r="I25" s="3">
        <v>2269</v>
      </c>
      <c r="J25" s="3">
        <v>27635</v>
      </c>
      <c r="K25" s="3">
        <f t="shared" si="22"/>
        <v>7137</v>
      </c>
      <c r="L25" s="80">
        <f t="shared" si="23"/>
        <v>0.25825945359146019</v>
      </c>
      <c r="M25" s="88"/>
      <c r="N25" s="2"/>
      <c r="Q25"/>
    </row>
    <row r="26" spans="1:17">
      <c r="A26" s="79">
        <v>45807</v>
      </c>
      <c r="B26" s="3">
        <v>22484</v>
      </c>
      <c r="C26" s="3">
        <v>11607</v>
      </c>
      <c r="D26" s="31">
        <f t="shared" si="20"/>
        <v>34091</v>
      </c>
      <c r="E26" s="3">
        <v>304</v>
      </c>
      <c r="F26" s="3">
        <v>376</v>
      </c>
      <c r="G26" s="31">
        <f t="shared" si="21"/>
        <v>34771</v>
      </c>
      <c r="H26" s="3">
        <v>32498</v>
      </c>
      <c r="I26" s="3">
        <v>2273</v>
      </c>
      <c r="J26" s="3">
        <v>27635</v>
      </c>
      <c r="K26" s="3">
        <f t="shared" si="22"/>
        <v>7136</v>
      </c>
      <c r="L26" s="80">
        <f t="shared" si="23"/>
        <v>0.25822326759544056</v>
      </c>
      <c r="M26" s="88"/>
      <c r="N26" s="2"/>
      <c r="Q26"/>
    </row>
    <row r="27" spans="1:17">
      <c r="A27" s="79">
        <v>45814</v>
      </c>
      <c r="B27" s="3">
        <v>22462</v>
      </c>
      <c r="C27" s="3">
        <v>11695</v>
      </c>
      <c r="D27" s="31">
        <f t="shared" ref="D27:D30" si="24">+B27+C27</f>
        <v>34157</v>
      </c>
      <c r="E27" s="3">
        <v>289</v>
      </c>
      <c r="F27" s="3">
        <v>358</v>
      </c>
      <c r="G27" s="31">
        <f t="shared" ref="G27:G30" si="25">+D27+E27+F27</f>
        <v>34804</v>
      </c>
      <c r="H27" s="3">
        <v>32531</v>
      </c>
      <c r="I27" s="3">
        <v>2273</v>
      </c>
      <c r="J27" s="3">
        <v>27635</v>
      </c>
      <c r="K27" s="3">
        <f t="shared" ref="K27:K30" si="26">+G27-J27</f>
        <v>7169</v>
      </c>
      <c r="L27" s="80">
        <f t="shared" ref="L27:L30" si="27">+((G27/J27)-1)</f>
        <v>0.25941740546408543</v>
      </c>
      <c r="M27" s="88"/>
      <c r="N27" s="2"/>
      <c r="Q27"/>
    </row>
    <row r="28" spans="1:17">
      <c r="A28" s="79">
        <v>45821</v>
      </c>
      <c r="B28" s="3">
        <v>22663</v>
      </c>
      <c r="C28" s="3">
        <v>11650</v>
      </c>
      <c r="D28" s="31">
        <f t="shared" si="24"/>
        <v>34313</v>
      </c>
      <c r="E28" s="3">
        <v>309</v>
      </c>
      <c r="F28" s="3">
        <v>356</v>
      </c>
      <c r="G28" s="31">
        <f t="shared" si="25"/>
        <v>34978</v>
      </c>
      <c r="H28" s="3">
        <v>32668</v>
      </c>
      <c r="I28" s="3">
        <v>2310</v>
      </c>
      <c r="J28" s="3">
        <v>27635</v>
      </c>
      <c r="K28" s="3">
        <f t="shared" si="26"/>
        <v>7343</v>
      </c>
      <c r="L28" s="80">
        <f t="shared" si="27"/>
        <v>0.26571376877148545</v>
      </c>
      <c r="M28" s="88"/>
      <c r="N28" s="2"/>
      <c r="Q28"/>
    </row>
    <row r="29" spans="1:17" ht="285" customHeight="1">
      <c r="A29" s="79">
        <v>45828</v>
      </c>
      <c r="B29" s="3">
        <v>22673</v>
      </c>
      <c r="C29" s="3">
        <v>11881</v>
      </c>
      <c r="D29" s="31">
        <f t="shared" si="24"/>
        <v>34554</v>
      </c>
      <c r="E29" s="3">
        <v>300</v>
      </c>
      <c r="F29" s="3">
        <v>355</v>
      </c>
      <c r="G29" s="31">
        <f t="shared" si="25"/>
        <v>35209</v>
      </c>
      <c r="H29" s="3">
        <v>32860</v>
      </c>
      <c r="I29" s="3">
        <v>2349</v>
      </c>
      <c r="J29" s="3">
        <v>26818</v>
      </c>
      <c r="K29" s="3">
        <f t="shared" si="26"/>
        <v>8391</v>
      </c>
      <c r="L29" s="80">
        <f t="shared" si="27"/>
        <v>0.312886867029607</v>
      </c>
      <c r="M29" s="88" t="s">
        <v>140</v>
      </c>
      <c r="N29" s="2"/>
      <c r="Q29"/>
    </row>
    <row r="30" spans="1:17">
      <c r="A30" s="79">
        <v>45835</v>
      </c>
      <c r="B30" s="3">
        <v>22772</v>
      </c>
      <c r="C30" s="3">
        <v>12024</v>
      </c>
      <c r="D30" s="31">
        <f t="shared" si="24"/>
        <v>34796</v>
      </c>
      <c r="E30" s="3">
        <v>309</v>
      </c>
      <c r="F30" s="3">
        <v>347</v>
      </c>
      <c r="G30" s="31">
        <f t="shared" si="25"/>
        <v>35452</v>
      </c>
      <c r="H30" s="3">
        <v>33069</v>
      </c>
      <c r="I30" s="3">
        <v>2383</v>
      </c>
      <c r="J30" s="3">
        <v>26818</v>
      </c>
      <c r="K30" s="3">
        <f t="shared" si="26"/>
        <v>8634</v>
      </c>
      <c r="L30" s="80">
        <f t="shared" si="27"/>
        <v>0.32194794540979932</v>
      </c>
      <c r="M30" s="88"/>
      <c r="N30" s="2"/>
      <c r="Q30"/>
    </row>
    <row r="31" spans="1:17" ht="30">
      <c r="A31" s="62" t="s">
        <v>57</v>
      </c>
      <c r="B31" s="63">
        <f>SUBTOTAL(101,Tabla24[ PPL SENTENCIADOS 
(a)])</f>
        <v>22147.076923076922</v>
      </c>
      <c r="C31" s="63">
        <f>SUBTOTAL(101,Tabla24[ PPL PROCESADOS
(b)])</f>
        <v>11556.884615384615</v>
      </c>
      <c r="D31" s="90">
        <f>SUBTOTAL(101,Tabla24[] Tabla24[] Tabla24[ PPL POR DELITOS
(c)=a+b]  )</f>
        <v>33703.961538461539</v>
      </c>
      <c r="E31" s="90">
        <f>SUBTOTAL(101,Tabla24[PPL CONTRAVENTORES
(d)])</f>
        <v>334.23076923076923</v>
      </c>
      <c r="F31" s="90">
        <f>SUBTOTAL(101,Tabla24[PPL APREMIO
(e)])</f>
        <v>357.42307692307691</v>
      </c>
      <c r="G31" s="90">
        <f>SUBTOTAL(101,Tabla24[TOTAL PPL
(f)=c+d+e])</f>
        <v>34395.615384615383</v>
      </c>
      <c r="H31" s="63">
        <f>SUBTOTAL(101,Tabla24[PPL HOMBRES])</f>
        <v>32176.423076923078</v>
      </c>
      <c r="I31" s="63">
        <f>SUBTOTAL(101,Tabla24[PPL MUJERES])</f>
        <v>2219.1923076923076</v>
      </c>
      <c r="J31" s="63">
        <f>+J30</f>
        <v>26818</v>
      </c>
      <c r="K31" s="63">
        <f>+Tabla24[[#Totals],[TOTAL PPL
(f)=c+d+e]]-Tabla24[[#Totals],[ CAPACIDAD INSTALADA EFECTIVA
(g)]]</f>
        <v>7577.6153846153829</v>
      </c>
      <c r="L31" s="91">
        <f>+((G31/J31)-1)</f>
        <v>0.28255706557593352</v>
      </c>
      <c r="M31" s="64"/>
      <c r="N31" s="2"/>
      <c r="Q31"/>
    </row>
    <row r="32" spans="1:17" ht="15" customHeight="1">
      <c r="A32" s="5"/>
      <c r="B32" s="6"/>
      <c r="C32" s="6"/>
      <c r="E32" s="6"/>
      <c r="F32" s="6"/>
      <c r="G32" s="6"/>
      <c r="H32" s="6"/>
      <c r="I32" s="6"/>
      <c r="J32" s="6"/>
      <c r="K32" s="6"/>
      <c r="L32" s="32"/>
      <c r="M32" s="20"/>
      <c r="N32" s="25"/>
      <c r="O32" s="25"/>
    </row>
    <row r="33" spans="1:16" ht="15" customHeight="1">
      <c r="A33" s="7" t="s">
        <v>115</v>
      </c>
      <c r="B33" s="21"/>
      <c r="C33" s="21"/>
      <c r="D33" s="21"/>
      <c r="E33" s="21"/>
      <c r="F33" s="21"/>
      <c r="G33" s="21"/>
      <c r="H33" s="21"/>
      <c r="I33" s="21"/>
      <c r="J33" s="5"/>
      <c r="K33" s="5"/>
      <c r="L33" s="5"/>
      <c r="M33" s="5"/>
      <c r="O33"/>
      <c r="P33"/>
    </row>
    <row r="34" spans="1:16" ht="15" customHeight="1">
      <c r="A34" s="1" t="s">
        <v>116</v>
      </c>
      <c r="B34" s="22"/>
      <c r="C34" s="22"/>
      <c r="D34" s="5"/>
      <c r="E34" s="5"/>
      <c r="F34" s="5"/>
      <c r="G34" s="6"/>
      <c r="H34" s="5"/>
      <c r="I34" s="5"/>
      <c r="J34" s="6"/>
      <c r="K34" s="5"/>
      <c r="L34" s="5"/>
      <c r="M34" s="6"/>
      <c r="O34" s="8"/>
      <c r="P34"/>
    </row>
    <row r="35" spans="1:16" ht="30" customHeight="1">
      <c r="A35" s="95" t="s">
        <v>137</v>
      </c>
      <c r="B35" s="95"/>
      <c r="C35" s="95"/>
      <c r="D35" s="95"/>
      <c r="E35" s="95"/>
      <c r="F35" s="95"/>
      <c r="G35" s="95"/>
      <c r="H35" s="95"/>
      <c r="I35" s="23"/>
      <c r="O35" s="8"/>
      <c r="P35"/>
    </row>
    <row r="36" spans="1:16">
      <c r="A36" s="1" t="s">
        <v>50</v>
      </c>
      <c r="O36" s="8"/>
      <c r="P36"/>
    </row>
    <row r="37" spans="1:16">
      <c r="G37" s="23"/>
      <c r="O37" s="8"/>
      <c r="P37"/>
    </row>
    <row r="38" spans="1:16">
      <c r="B38" s="23"/>
      <c r="C38" s="23"/>
      <c r="O38" s="8"/>
      <c r="P38"/>
    </row>
    <row r="39" spans="1:16" ht="39.950000000000003" customHeight="1">
      <c r="A39" s="96" t="s">
        <v>122</v>
      </c>
      <c r="B39" s="96"/>
      <c r="C39" s="96"/>
      <c r="D39" s="96"/>
      <c r="E39" s="96"/>
      <c r="F39" s="96"/>
      <c r="G39" s="96"/>
      <c r="H39" s="96"/>
      <c r="I39" s="96"/>
      <c r="J39" s="96"/>
      <c r="K39" s="96"/>
      <c r="L39" s="96"/>
      <c r="M39" s="96"/>
      <c r="O39" s="8"/>
      <c r="P39"/>
    </row>
    <row r="40" spans="1:16" ht="45">
      <c r="A40" s="18" t="s">
        <v>41</v>
      </c>
      <c r="B40" s="14" t="s">
        <v>42</v>
      </c>
      <c r="C40" s="14" t="s">
        <v>43</v>
      </c>
      <c r="D40" s="14" t="s">
        <v>44</v>
      </c>
      <c r="E40" s="14" t="s">
        <v>45</v>
      </c>
      <c r="F40" s="14" t="s">
        <v>47</v>
      </c>
      <c r="G40" s="14" t="s">
        <v>53</v>
      </c>
      <c r="H40" s="14" t="s">
        <v>54</v>
      </c>
      <c r="I40" s="14" t="s">
        <v>55</v>
      </c>
      <c r="J40" s="14" t="s">
        <v>48</v>
      </c>
      <c r="K40" s="14" t="s">
        <v>49</v>
      </c>
      <c r="L40" s="14" t="s">
        <v>51</v>
      </c>
      <c r="M40" s="19" t="s">
        <v>56</v>
      </c>
      <c r="O40" s="8"/>
      <c r="P40"/>
    </row>
    <row r="41" spans="1:16">
      <c r="A41" s="65" t="s">
        <v>52</v>
      </c>
      <c r="B41" s="30">
        <f t="shared" ref="B41:I41" si="28">AVERAGE(B5:B9)</f>
        <v>21161</v>
      </c>
      <c r="C41" s="30">
        <f t="shared" si="28"/>
        <v>11683.2</v>
      </c>
      <c r="D41" s="31">
        <f t="shared" si="28"/>
        <v>32844.199999999997</v>
      </c>
      <c r="E41" s="30">
        <f t="shared" si="28"/>
        <v>356.2</v>
      </c>
      <c r="F41" s="30">
        <f t="shared" si="28"/>
        <v>295.2</v>
      </c>
      <c r="G41" s="31">
        <f t="shared" si="28"/>
        <v>33495.599999999999</v>
      </c>
      <c r="H41" s="30">
        <f t="shared" si="28"/>
        <v>31383</v>
      </c>
      <c r="I41" s="30">
        <f t="shared" si="28"/>
        <v>2112.6</v>
      </c>
      <c r="J41" s="30">
        <f>+J9</f>
        <v>27714</v>
      </c>
      <c r="K41" s="3">
        <f>+G41-J41</f>
        <v>5781.5999999999985</v>
      </c>
      <c r="L41" s="15">
        <f t="shared" ref="L41:L46" si="29">+((G41/J41)-1)</f>
        <v>0.20861658367612024</v>
      </c>
      <c r="M41" s="88"/>
      <c r="O41" s="8"/>
      <c r="P41"/>
    </row>
    <row r="42" spans="1:16">
      <c r="A42" s="65" t="s">
        <v>128</v>
      </c>
      <c r="B42" s="30">
        <f t="shared" ref="B42:I42" si="30">AVERAGE(B10:B13)</f>
        <v>22227</v>
      </c>
      <c r="C42" s="30">
        <f t="shared" si="30"/>
        <v>11137.25</v>
      </c>
      <c r="D42" s="31">
        <f t="shared" si="30"/>
        <v>33364.25</v>
      </c>
      <c r="E42" s="30">
        <f t="shared" si="30"/>
        <v>363.25</v>
      </c>
      <c r="F42" s="30">
        <f t="shared" si="30"/>
        <v>387</v>
      </c>
      <c r="G42" s="31">
        <f t="shared" si="30"/>
        <v>34114.5</v>
      </c>
      <c r="H42" s="30">
        <f t="shared" si="30"/>
        <v>31937.75</v>
      </c>
      <c r="I42" s="30">
        <f t="shared" si="30"/>
        <v>2176.75</v>
      </c>
      <c r="J42" s="30">
        <f>+J13</f>
        <v>27714</v>
      </c>
      <c r="K42" s="30">
        <f>AVERAGE(K6:K31)</f>
        <v>6854.4852071005917</v>
      </c>
      <c r="L42" s="80">
        <f t="shared" si="29"/>
        <v>0.23094825719852774</v>
      </c>
      <c r="M42" s="88" t="s">
        <v>129</v>
      </c>
      <c r="O42" s="8"/>
      <c r="P42"/>
    </row>
    <row r="43" spans="1:16">
      <c r="A43" s="65" t="s">
        <v>130</v>
      </c>
      <c r="B43" s="30">
        <f t="shared" ref="B43:I43" si="31">AVERAGE(B14:B17)</f>
        <v>22249.75</v>
      </c>
      <c r="C43" s="30">
        <f t="shared" si="31"/>
        <v>11443.75</v>
      </c>
      <c r="D43" s="31">
        <f t="shared" si="31"/>
        <v>33693.5</v>
      </c>
      <c r="E43" s="30">
        <f t="shared" si="31"/>
        <v>360.5</v>
      </c>
      <c r="F43" s="30">
        <f t="shared" si="31"/>
        <v>328.25</v>
      </c>
      <c r="G43" s="31">
        <f t="shared" si="31"/>
        <v>34382.25</v>
      </c>
      <c r="H43" s="30">
        <f t="shared" si="31"/>
        <v>32171.25</v>
      </c>
      <c r="I43" s="30">
        <f t="shared" si="31"/>
        <v>2211</v>
      </c>
      <c r="J43" s="30">
        <f>+J17</f>
        <v>27714</v>
      </c>
      <c r="K43" s="30">
        <f>AVERAGE(K7:K32)</f>
        <v>6899.7846153846149</v>
      </c>
      <c r="L43" s="80">
        <f t="shared" si="29"/>
        <v>0.24060943927256973</v>
      </c>
      <c r="M43" s="88"/>
      <c r="O43" s="8"/>
      <c r="P43"/>
    </row>
    <row r="44" spans="1:16" ht="60">
      <c r="A44" s="26" t="s">
        <v>131</v>
      </c>
      <c r="B44" s="30">
        <f t="shared" ref="B44:I44" si="32">AVERAGE(B18:B21)</f>
        <v>22343.75</v>
      </c>
      <c r="C44" s="30">
        <f t="shared" si="32"/>
        <v>11561.25</v>
      </c>
      <c r="D44" s="31">
        <f t="shared" si="32"/>
        <v>33905</v>
      </c>
      <c r="E44" s="30">
        <f t="shared" si="32"/>
        <v>299</v>
      </c>
      <c r="F44" s="30">
        <f t="shared" si="32"/>
        <v>369.25</v>
      </c>
      <c r="G44" s="31">
        <f t="shared" si="32"/>
        <v>34573.25</v>
      </c>
      <c r="H44" s="30">
        <f t="shared" si="32"/>
        <v>32334.75</v>
      </c>
      <c r="I44" s="30">
        <f t="shared" si="32"/>
        <v>2238.5</v>
      </c>
      <c r="J44" s="30">
        <f>+J21</f>
        <v>27635</v>
      </c>
      <c r="K44" s="30">
        <f>AVERAGE(K8:K33)</f>
        <v>6948.4006410256407</v>
      </c>
      <c r="L44" s="80">
        <f t="shared" si="29"/>
        <v>0.25106748688257641</v>
      </c>
      <c r="M44" s="89" t="s">
        <v>136</v>
      </c>
      <c r="O44" s="8"/>
      <c r="P44"/>
    </row>
    <row r="45" spans="1:16">
      <c r="A45" s="65" t="s">
        <v>133</v>
      </c>
      <c r="B45" s="30">
        <f>AVERAGE(B22:B26)</f>
        <v>22433.4</v>
      </c>
      <c r="C45" s="30">
        <f t="shared" ref="C45:I45" si="33">AVERAGE(C22:C26)</f>
        <v>11648.8</v>
      </c>
      <c r="D45" s="31">
        <f t="shared" si="33"/>
        <v>34082.199999999997</v>
      </c>
      <c r="E45" s="30">
        <f t="shared" si="33"/>
        <v>322.2</v>
      </c>
      <c r="F45" s="30">
        <f t="shared" si="33"/>
        <v>412.6</v>
      </c>
      <c r="G45" s="31">
        <f t="shared" si="33"/>
        <v>34817</v>
      </c>
      <c r="H45" s="30">
        <f t="shared" si="33"/>
        <v>32553.8</v>
      </c>
      <c r="I45" s="30">
        <f t="shared" si="33"/>
        <v>2263.1999999999998</v>
      </c>
      <c r="J45" s="30">
        <f>+J26</f>
        <v>27635</v>
      </c>
      <c r="K45" s="30">
        <f>AVERAGE(K9:K34)</f>
        <v>6998.2006688963211</v>
      </c>
      <c r="L45" s="80">
        <f t="shared" si="29"/>
        <v>0.2598878234123394</v>
      </c>
      <c r="M45" s="88"/>
      <c r="O45" s="8"/>
      <c r="P45"/>
    </row>
    <row r="46" spans="1:16" ht="285">
      <c r="A46" s="65" t="s">
        <v>138</v>
      </c>
      <c r="B46" s="30">
        <f>AVERAGE(B27:B30)</f>
        <v>22642.5</v>
      </c>
      <c r="C46" s="30">
        <f t="shared" ref="C46:I46" si="34">AVERAGE(C27:C30)</f>
        <v>11812.5</v>
      </c>
      <c r="D46" s="31">
        <f t="shared" si="34"/>
        <v>34455</v>
      </c>
      <c r="E46" s="30">
        <f t="shared" si="34"/>
        <v>301.75</v>
      </c>
      <c r="F46" s="30">
        <f t="shared" si="34"/>
        <v>354</v>
      </c>
      <c r="G46" s="31">
        <f t="shared" si="34"/>
        <v>35110.75</v>
      </c>
      <c r="H46" s="30">
        <f t="shared" si="34"/>
        <v>32782</v>
      </c>
      <c r="I46" s="30">
        <f t="shared" si="34"/>
        <v>2328.75</v>
      </c>
      <c r="J46" s="30">
        <f>+J30</f>
        <v>26818</v>
      </c>
      <c r="K46" s="30">
        <f>AVERAGE(K10:K35)</f>
        <v>7047.8461538461534</v>
      </c>
      <c r="L46" s="80">
        <f t="shared" si="29"/>
        <v>0.30922328286971434</v>
      </c>
      <c r="M46" s="88" t="s">
        <v>140</v>
      </c>
      <c r="O46" s="8"/>
      <c r="P46"/>
    </row>
    <row r="47" spans="1:16" s="36" customFormat="1" ht="30">
      <c r="A47" s="66" t="s">
        <v>57</v>
      </c>
      <c r="B47" s="67">
        <f t="shared" ref="B47:I47" si="35">+B31</f>
        <v>22147.076923076922</v>
      </c>
      <c r="C47" s="67">
        <f t="shared" si="35"/>
        <v>11556.884615384615</v>
      </c>
      <c r="D47" s="67">
        <f t="shared" si="35"/>
        <v>33703.961538461539</v>
      </c>
      <c r="E47" s="67">
        <f t="shared" si="35"/>
        <v>334.23076923076923</v>
      </c>
      <c r="F47" s="67">
        <f t="shared" si="35"/>
        <v>357.42307692307691</v>
      </c>
      <c r="G47" s="67">
        <f t="shared" si="35"/>
        <v>34395.615384615383</v>
      </c>
      <c r="H47" s="67">
        <f t="shared" si="35"/>
        <v>32176.423076923078</v>
      </c>
      <c r="I47" s="67">
        <f t="shared" si="35"/>
        <v>2219.1923076923076</v>
      </c>
      <c r="J47" s="67">
        <f>+J31</f>
        <v>26818</v>
      </c>
      <c r="K47" s="67">
        <f>+K31</f>
        <v>7577.6153846153829</v>
      </c>
      <c r="L47" s="68">
        <f t="shared" ref="L47" si="36">+((G47/J47)-1)</f>
        <v>0.28255706557593352</v>
      </c>
      <c r="M47" s="69"/>
    </row>
    <row r="48" spans="1:16">
      <c r="A48" s="4"/>
      <c r="B48" s="4"/>
      <c r="C48" s="4"/>
      <c r="D48" s="4"/>
      <c r="E48" s="4"/>
      <c r="F48" s="4"/>
      <c r="G48" s="4"/>
      <c r="H48" s="4"/>
      <c r="I48" s="4"/>
    </row>
    <row r="49" spans="1:12">
      <c r="A49" s="7" t="s">
        <v>115</v>
      </c>
      <c r="D49" s="4"/>
      <c r="E49" s="4"/>
      <c r="F49" s="4"/>
      <c r="G49" s="4"/>
      <c r="H49" s="4"/>
      <c r="I49" s="4"/>
      <c r="K49" s="27"/>
      <c r="L49" s="28"/>
    </row>
    <row r="50" spans="1:12">
      <c r="A50" s="1" t="s">
        <v>116</v>
      </c>
    </row>
    <row r="51" spans="1:12" ht="30" customHeight="1">
      <c r="A51" s="95" t="s">
        <v>137</v>
      </c>
      <c r="B51" s="95"/>
      <c r="C51" s="95"/>
      <c r="D51" s="95"/>
      <c r="E51" s="95"/>
      <c r="F51" s="95"/>
      <c r="G51" s="95"/>
      <c r="H51" s="95"/>
    </row>
    <row r="52" spans="1:12">
      <c r="A52" s="1" t="s">
        <v>50</v>
      </c>
    </row>
  </sheetData>
  <mergeCells count="5">
    <mergeCell ref="A1:M1"/>
    <mergeCell ref="A3:M3"/>
    <mergeCell ref="A35:H35"/>
    <mergeCell ref="A39:M39"/>
    <mergeCell ref="A51:H51"/>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37" max="16383" man="1"/>
  </rowBreaks>
  <ignoredErrors>
    <ignoredError sqref="K47"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515"/>
  <sheetViews>
    <sheetView zoomScaleNormal="100" workbookViewId="0">
      <pane ySplit="4" topLeftCell="A5" activePane="bottomLeft" state="frozen"/>
      <selection pane="bottomLeft"/>
    </sheetView>
  </sheetViews>
  <sheetFormatPr baseColWidth="10" defaultRowHeight="15"/>
  <cols>
    <col min="1" max="1" width="6.85546875" customWidth="1"/>
    <col min="2" max="2" width="12.28515625" customWidth="1"/>
    <col min="3" max="3" width="34.7109375" bestFit="1" customWidth="1"/>
    <col min="4" max="4" width="11.42578125" customWidth="1"/>
    <col min="5" max="55" width="7.140625" customWidth="1"/>
  </cols>
  <sheetData>
    <row r="1" spans="1:30" ht="15" customHeight="1"/>
    <row r="2" spans="1:30" ht="39.950000000000003" customHeight="1">
      <c r="A2" s="96" t="s">
        <v>123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1:30" s="1" customFormat="1"/>
    <row r="4" spans="1:30" s="1" customFormat="1" ht="66" customHeight="1">
      <c r="A4" s="11" t="s">
        <v>1</v>
      </c>
      <c r="B4" s="11" t="s">
        <v>11</v>
      </c>
      <c r="C4" s="11" t="s">
        <v>32</v>
      </c>
      <c r="D4" s="11" t="s">
        <v>92</v>
      </c>
      <c r="E4" s="12">
        <v>45660</v>
      </c>
      <c r="F4" s="12">
        <v>45667</v>
      </c>
      <c r="G4" s="12">
        <v>45674</v>
      </c>
      <c r="H4" s="12">
        <v>45681</v>
      </c>
      <c r="I4" s="12">
        <v>45688</v>
      </c>
      <c r="J4" s="12">
        <v>45695</v>
      </c>
      <c r="K4" s="12">
        <v>45702</v>
      </c>
      <c r="L4" s="12">
        <v>45709</v>
      </c>
      <c r="M4" s="12">
        <v>45716</v>
      </c>
      <c r="N4" s="12">
        <v>45723</v>
      </c>
      <c r="O4" s="12">
        <v>45730</v>
      </c>
      <c r="P4" s="12">
        <v>45737</v>
      </c>
      <c r="Q4" s="12">
        <v>45744</v>
      </c>
      <c r="R4" s="12">
        <v>45751</v>
      </c>
      <c r="S4" s="12">
        <v>45758</v>
      </c>
      <c r="T4" s="12">
        <v>45765</v>
      </c>
      <c r="U4" s="12">
        <v>45772</v>
      </c>
      <c r="V4" s="12">
        <v>45779</v>
      </c>
      <c r="W4" s="12">
        <v>45786</v>
      </c>
      <c r="X4" s="12">
        <v>45793</v>
      </c>
      <c r="Y4" s="12">
        <v>45800</v>
      </c>
      <c r="Z4" s="12">
        <v>45807</v>
      </c>
      <c r="AA4" s="12">
        <v>45814</v>
      </c>
      <c r="AB4" s="12">
        <v>45821</v>
      </c>
      <c r="AC4" s="12">
        <v>45828</v>
      </c>
      <c r="AD4" s="12">
        <v>45835</v>
      </c>
    </row>
    <row r="5" spans="1:30" s="1" customFormat="1">
      <c r="A5" s="98" t="s">
        <v>10</v>
      </c>
      <c r="B5" s="59" t="s">
        <v>12</v>
      </c>
      <c r="C5" s="59" t="s">
        <v>65</v>
      </c>
      <c r="D5" s="13">
        <v>550</v>
      </c>
      <c r="E5" s="13">
        <v>701</v>
      </c>
      <c r="F5" s="13">
        <v>687</v>
      </c>
      <c r="G5" s="13">
        <v>700</v>
      </c>
      <c r="H5" s="13">
        <v>702</v>
      </c>
      <c r="I5" s="13">
        <v>703</v>
      </c>
      <c r="J5" s="13">
        <v>727</v>
      </c>
      <c r="K5" s="13">
        <v>731</v>
      </c>
      <c r="L5" s="13">
        <v>717</v>
      </c>
      <c r="M5" s="13">
        <v>728</v>
      </c>
      <c r="N5" s="13">
        <v>725</v>
      </c>
      <c r="O5" s="13">
        <v>724</v>
      </c>
      <c r="P5" s="13">
        <v>734</v>
      </c>
      <c r="Q5" s="13">
        <v>718</v>
      </c>
      <c r="R5" s="13">
        <v>724</v>
      </c>
      <c r="S5" s="13">
        <v>730</v>
      </c>
      <c r="T5" s="13">
        <v>731</v>
      </c>
      <c r="U5" s="13">
        <v>721</v>
      </c>
      <c r="V5" s="13">
        <v>721</v>
      </c>
      <c r="W5" s="13">
        <v>721</v>
      </c>
      <c r="X5" s="13">
        <v>722</v>
      </c>
      <c r="Y5" s="13">
        <v>706</v>
      </c>
      <c r="Z5" s="13">
        <v>710</v>
      </c>
      <c r="AA5" s="13">
        <v>724</v>
      </c>
      <c r="AB5" s="13">
        <v>729</v>
      </c>
      <c r="AC5" s="13">
        <v>739</v>
      </c>
      <c r="AD5" s="13">
        <v>749</v>
      </c>
    </row>
    <row r="6" spans="1:30" s="1" customFormat="1">
      <c r="A6" s="98"/>
      <c r="B6" s="97" t="s">
        <v>13</v>
      </c>
      <c r="C6" s="59" t="s">
        <v>66</v>
      </c>
      <c r="D6" s="13">
        <v>183</v>
      </c>
      <c r="E6" s="13">
        <v>70</v>
      </c>
      <c r="F6" s="13">
        <v>71</v>
      </c>
      <c r="G6" s="13">
        <v>70</v>
      </c>
      <c r="H6" s="13">
        <v>75</v>
      </c>
      <c r="I6" s="13">
        <v>71</v>
      </c>
      <c r="J6" s="13">
        <v>75</v>
      </c>
      <c r="K6" s="13">
        <v>85</v>
      </c>
      <c r="L6" s="13">
        <v>86</v>
      </c>
      <c r="M6" s="13">
        <v>82</v>
      </c>
      <c r="N6" s="13">
        <v>75</v>
      </c>
      <c r="O6" s="13">
        <v>70</v>
      </c>
      <c r="P6" s="13">
        <v>64</v>
      </c>
      <c r="Q6" s="13">
        <v>63</v>
      </c>
      <c r="R6" s="13">
        <v>65</v>
      </c>
      <c r="S6" s="13">
        <v>67</v>
      </c>
      <c r="T6" s="13">
        <v>67</v>
      </c>
      <c r="U6" s="13">
        <v>69</v>
      </c>
      <c r="V6" s="13">
        <v>69</v>
      </c>
      <c r="W6" s="13">
        <v>74</v>
      </c>
      <c r="X6" s="13">
        <v>79</v>
      </c>
      <c r="Y6" s="13">
        <v>80</v>
      </c>
      <c r="Z6" s="13">
        <v>82</v>
      </c>
      <c r="AA6" s="13">
        <v>85</v>
      </c>
      <c r="AB6" s="13">
        <v>85</v>
      </c>
      <c r="AC6" s="13">
        <v>80</v>
      </c>
      <c r="AD6" s="13">
        <v>79</v>
      </c>
    </row>
    <row r="7" spans="1:30" s="1" customFormat="1">
      <c r="A7" s="98"/>
      <c r="B7" s="97"/>
      <c r="C7" s="59" t="s">
        <v>67</v>
      </c>
      <c r="D7" s="13">
        <v>1110</v>
      </c>
      <c r="E7" s="13">
        <v>1458</v>
      </c>
      <c r="F7" s="13">
        <v>1467</v>
      </c>
      <c r="G7" s="13">
        <v>1466</v>
      </c>
      <c r="H7" s="13">
        <v>1460</v>
      </c>
      <c r="I7" s="13">
        <v>1465</v>
      </c>
      <c r="J7" s="13">
        <v>1468</v>
      </c>
      <c r="K7" s="13">
        <v>1476</v>
      </c>
      <c r="L7" s="13">
        <v>1477</v>
      </c>
      <c r="M7" s="13">
        <v>1479</v>
      </c>
      <c r="N7" s="13">
        <v>1484</v>
      </c>
      <c r="O7" s="13">
        <v>1491</v>
      </c>
      <c r="P7" s="13">
        <v>1488</v>
      </c>
      <c r="Q7" s="13">
        <v>1501</v>
      </c>
      <c r="R7" s="13">
        <v>1511</v>
      </c>
      <c r="S7" s="13">
        <v>1504</v>
      </c>
      <c r="T7" s="13">
        <v>1512</v>
      </c>
      <c r="U7" s="13">
        <v>1509</v>
      </c>
      <c r="V7" s="13">
        <v>1505</v>
      </c>
      <c r="W7" s="13">
        <v>1514</v>
      </c>
      <c r="X7" s="13">
        <v>1515</v>
      </c>
      <c r="Y7" s="13">
        <v>1511</v>
      </c>
      <c r="Z7" s="13">
        <v>1516</v>
      </c>
      <c r="AA7" s="13">
        <v>1526</v>
      </c>
      <c r="AB7" s="13">
        <v>1532</v>
      </c>
      <c r="AC7" s="13">
        <v>1540</v>
      </c>
      <c r="AD7" s="13">
        <v>1544</v>
      </c>
    </row>
    <row r="8" spans="1:30" s="1" customFormat="1">
      <c r="A8" s="98"/>
      <c r="B8" s="59" t="s">
        <v>14</v>
      </c>
      <c r="C8" s="59" t="s">
        <v>68</v>
      </c>
      <c r="D8" s="13">
        <v>302</v>
      </c>
      <c r="E8" s="13">
        <v>593</v>
      </c>
      <c r="F8" s="13">
        <v>602</v>
      </c>
      <c r="G8" s="13">
        <v>589</v>
      </c>
      <c r="H8" s="13">
        <v>601</v>
      </c>
      <c r="I8" s="13">
        <v>598</v>
      </c>
      <c r="J8" s="13">
        <v>604</v>
      </c>
      <c r="K8" s="13">
        <v>600</v>
      </c>
      <c r="L8" s="13">
        <v>583</v>
      </c>
      <c r="M8" s="13">
        <v>585</v>
      </c>
      <c r="N8" s="13">
        <v>595</v>
      </c>
      <c r="O8" s="13">
        <v>594</v>
      </c>
      <c r="P8" s="13">
        <v>604</v>
      </c>
      <c r="Q8" s="13">
        <v>600</v>
      </c>
      <c r="R8" s="13">
        <v>595</v>
      </c>
      <c r="S8" s="13">
        <v>592</v>
      </c>
      <c r="T8" s="13">
        <v>594</v>
      </c>
      <c r="U8" s="13">
        <v>593</v>
      </c>
      <c r="V8" s="13">
        <v>602</v>
      </c>
      <c r="W8" s="13">
        <v>621</v>
      </c>
      <c r="X8" s="13">
        <v>614</v>
      </c>
      <c r="Y8" s="13">
        <v>601</v>
      </c>
      <c r="Z8" s="13">
        <v>605</v>
      </c>
      <c r="AA8" s="13">
        <v>596</v>
      </c>
      <c r="AB8" s="13">
        <v>603</v>
      </c>
      <c r="AC8" s="13">
        <v>598</v>
      </c>
      <c r="AD8" s="13">
        <v>604</v>
      </c>
    </row>
    <row r="9" spans="1:30" s="1" customFormat="1">
      <c r="A9" s="98"/>
      <c r="B9" s="59" t="s">
        <v>15</v>
      </c>
      <c r="C9" s="59" t="s">
        <v>69</v>
      </c>
      <c r="D9" s="13">
        <v>678</v>
      </c>
      <c r="E9" s="13">
        <v>735</v>
      </c>
      <c r="F9" s="13">
        <v>741</v>
      </c>
      <c r="G9" s="13">
        <v>746</v>
      </c>
      <c r="H9" s="13">
        <v>724</v>
      </c>
      <c r="I9" s="13">
        <v>729</v>
      </c>
      <c r="J9" s="13">
        <v>725</v>
      </c>
      <c r="K9" s="13">
        <v>729</v>
      </c>
      <c r="L9" s="13">
        <v>736</v>
      </c>
      <c r="M9" s="13">
        <v>736</v>
      </c>
      <c r="N9" s="13">
        <v>752</v>
      </c>
      <c r="O9" s="13">
        <v>744</v>
      </c>
      <c r="P9" s="13">
        <v>738</v>
      </c>
      <c r="Q9" s="13">
        <v>727</v>
      </c>
      <c r="R9" s="13">
        <v>728</v>
      </c>
      <c r="S9" s="13">
        <v>724</v>
      </c>
      <c r="T9" s="13">
        <v>748</v>
      </c>
      <c r="U9" s="13">
        <v>744</v>
      </c>
      <c r="V9" s="13">
        <v>740</v>
      </c>
      <c r="W9" s="13">
        <v>748</v>
      </c>
      <c r="X9" s="13">
        <v>752</v>
      </c>
      <c r="Y9" s="13">
        <v>763</v>
      </c>
      <c r="Z9" s="13">
        <v>758</v>
      </c>
      <c r="AA9" s="13">
        <v>760</v>
      </c>
      <c r="AB9" s="13">
        <v>767</v>
      </c>
      <c r="AC9" s="13">
        <v>767</v>
      </c>
      <c r="AD9" s="13">
        <v>759</v>
      </c>
    </row>
    <row r="10" spans="1:30" s="1" customFormat="1">
      <c r="A10" s="60" t="s">
        <v>2</v>
      </c>
      <c r="B10" s="59" t="s">
        <v>16</v>
      </c>
      <c r="C10" s="59" t="s">
        <v>70</v>
      </c>
      <c r="D10" s="13">
        <v>312</v>
      </c>
      <c r="E10" s="13">
        <v>511</v>
      </c>
      <c r="F10" s="13">
        <v>517</v>
      </c>
      <c r="G10" s="13">
        <v>510</v>
      </c>
      <c r="H10" s="13">
        <v>506</v>
      </c>
      <c r="I10" s="13">
        <v>505</v>
      </c>
      <c r="J10" s="13">
        <v>517</v>
      </c>
      <c r="K10" s="13">
        <v>514</v>
      </c>
      <c r="L10" s="13">
        <v>524</v>
      </c>
      <c r="M10" s="13">
        <v>532</v>
      </c>
      <c r="N10" s="13">
        <v>537</v>
      </c>
      <c r="O10" s="13">
        <v>530</v>
      </c>
      <c r="P10" s="13">
        <v>526</v>
      </c>
      <c r="Q10" s="13">
        <v>530</v>
      </c>
      <c r="R10" s="13">
        <v>530</v>
      </c>
      <c r="S10" s="13">
        <v>529</v>
      </c>
      <c r="T10" s="13">
        <v>533</v>
      </c>
      <c r="U10" s="13">
        <v>537</v>
      </c>
      <c r="V10" s="13">
        <v>541</v>
      </c>
      <c r="W10" s="13">
        <v>540</v>
      </c>
      <c r="X10" s="13">
        <v>539</v>
      </c>
      <c r="Y10" s="13">
        <v>543</v>
      </c>
      <c r="Z10" s="13">
        <v>540</v>
      </c>
      <c r="AA10" s="13">
        <v>546</v>
      </c>
      <c r="AB10" s="13">
        <v>544</v>
      </c>
      <c r="AC10" s="13">
        <v>557</v>
      </c>
      <c r="AD10" s="13">
        <v>557</v>
      </c>
    </row>
    <row r="11" spans="1:30" s="1" customFormat="1">
      <c r="A11" s="98" t="s">
        <v>5</v>
      </c>
      <c r="B11" s="97" t="s">
        <v>17</v>
      </c>
      <c r="C11" s="59" t="s">
        <v>71</v>
      </c>
      <c r="D11" s="13">
        <v>250</v>
      </c>
      <c r="E11" s="13">
        <v>445</v>
      </c>
      <c r="F11" s="13">
        <v>437</v>
      </c>
      <c r="G11" s="13">
        <v>448</v>
      </c>
      <c r="H11" s="13">
        <v>458</v>
      </c>
      <c r="I11" s="13">
        <v>457</v>
      </c>
      <c r="J11" s="13">
        <v>457</v>
      </c>
      <c r="K11" s="13">
        <v>457</v>
      </c>
      <c r="L11" s="13">
        <v>478</v>
      </c>
      <c r="M11" s="13">
        <v>476</v>
      </c>
      <c r="N11" s="13">
        <v>491</v>
      </c>
      <c r="O11" s="13">
        <v>475</v>
      </c>
      <c r="P11" s="13">
        <v>475</v>
      </c>
      <c r="Q11" s="13">
        <v>477</v>
      </c>
      <c r="R11" s="13">
        <v>474</v>
      </c>
      <c r="S11" s="13">
        <v>475</v>
      </c>
      <c r="T11" s="13">
        <v>478</v>
      </c>
      <c r="U11" s="13">
        <v>483</v>
      </c>
      <c r="V11" s="13">
        <v>489</v>
      </c>
      <c r="W11" s="13">
        <v>498</v>
      </c>
      <c r="X11" s="13">
        <v>493</v>
      </c>
      <c r="Y11" s="13">
        <v>485</v>
      </c>
      <c r="Z11" s="13">
        <v>483</v>
      </c>
      <c r="AA11" s="13">
        <v>478</v>
      </c>
      <c r="AB11" s="13">
        <v>486</v>
      </c>
      <c r="AC11" s="13">
        <v>487</v>
      </c>
      <c r="AD11" s="13">
        <v>497</v>
      </c>
    </row>
    <row r="12" spans="1:30" s="1" customFormat="1">
      <c r="A12" s="98"/>
      <c r="B12" s="97"/>
      <c r="C12" s="59" t="s">
        <v>72</v>
      </c>
      <c r="D12" s="13">
        <v>77</v>
      </c>
      <c r="E12" s="13">
        <v>32</v>
      </c>
      <c r="F12" s="13">
        <v>32</v>
      </c>
      <c r="G12" s="13">
        <v>33</v>
      </c>
      <c r="H12" s="13">
        <v>35</v>
      </c>
      <c r="I12" s="13">
        <v>35</v>
      </c>
      <c r="J12" s="13">
        <v>35</v>
      </c>
      <c r="K12" s="13">
        <v>36</v>
      </c>
      <c r="L12" s="13">
        <v>37</v>
      </c>
      <c r="M12" s="13">
        <v>37</v>
      </c>
      <c r="N12" s="13">
        <v>38</v>
      </c>
      <c r="O12" s="13">
        <v>39</v>
      </c>
      <c r="P12" s="13">
        <v>39</v>
      </c>
      <c r="Q12" s="13">
        <v>38</v>
      </c>
      <c r="R12" s="13">
        <v>38</v>
      </c>
      <c r="S12" s="13">
        <v>38</v>
      </c>
      <c r="T12" s="13">
        <v>39</v>
      </c>
      <c r="U12" s="13">
        <v>40</v>
      </c>
      <c r="V12" s="13">
        <v>40</v>
      </c>
      <c r="W12" s="13">
        <v>42</v>
      </c>
      <c r="X12" s="13">
        <v>41</v>
      </c>
      <c r="Y12" s="13">
        <v>40</v>
      </c>
      <c r="Z12" s="13">
        <v>40</v>
      </c>
      <c r="AA12" s="13">
        <v>40</v>
      </c>
      <c r="AB12" s="13">
        <v>40</v>
      </c>
      <c r="AC12" s="13">
        <v>40</v>
      </c>
      <c r="AD12" s="13">
        <v>41</v>
      </c>
    </row>
    <row r="13" spans="1:30" s="1" customFormat="1">
      <c r="A13" s="98"/>
      <c r="B13" s="97"/>
      <c r="C13" s="59" t="s">
        <v>73</v>
      </c>
      <c r="D13" s="13">
        <v>100</v>
      </c>
      <c r="E13" s="13">
        <v>64</v>
      </c>
      <c r="F13" s="13">
        <v>65</v>
      </c>
      <c r="G13" s="13">
        <v>67</v>
      </c>
      <c r="H13" s="13">
        <v>67</v>
      </c>
      <c r="I13" s="13">
        <v>68</v>
      </c>
      <c r="J13" s="13">
        <v>70</v>
      </c>
      <c r="K13" s="13">
        <v>70</v>
      </c>
      <c r="L13" s="13">
        <v>71</v>
      </c>
      <c r="M13" s="13">
        <v>70</v>
      </c>
      <c r="N13" s="13">
        <v>73</v>
      </c>
      <c r="O13" s="13">
        <v>70</v>
      </c>
      <c r="P13" s="13">
        <v>71</v>
      </c>
      <c r="Q13" s="13">
        <v>71</v>
      </c>
      <c r="R13" s="13">
        <v>72</v>
      </c>
      <c r="S13" s="13">
        <v>75</v>
      </c>
      <c r="T13" s="13">
        <v>73</v>
      </c>
      <c r="U13" s="13">
        <v>77</v>
      </c>
      <c r="V13" s="13">
        <v>79</v>
      </c>
      <c r="W13" s="13">
        <v>77</v>
      </c>
      <c r="X13" s="13">
        <v>81</v>
      </c>
      <c r="Y13" s="13">
        <v>80</v>
      </c>
      <c r="Z13" s="13">
        <v>81</v>
      </c>
      <c r="AA13" s="13">
        <v>78</v>
      </c>
      <c r="AB13" s="13">
        <v>82</v>
      </c>
      <c r="AC13" s="13">
        <v>84</v>
      </c>
      <c r="AD13" s="13">
        <v>85</v>
      </c>
    </row>
    <row r="14" spans="1:30" s="1" customFormat="1">
      <c r="A14" s="98"/>
      <c r="B14" s="59" t="s">
        <v>18</v>
      </c>
      <c r="C14" s="59" t="s">
        <v>74</v>
      </c>
      <c r="D14" s="13">
        <v>4894</v>
      </c>
      <c r="E14" s="13">
        <v>4733</v>
      </c>
      <c r="F14" s="13">
        <v>4716</v>
      </c>
      <c r="G14" s="13">
        <v>4946</v>
      </c>
      <c r="H14" s="13">
        <v>4961</v>
      </c>
      <c r="I14" s="13">
        <v>4968</v>
      </c>
      <c r="J14" s="13">
        <v>4962</v>
      </c>
      <c r="K14" s="13">
        <v>4988</v>
      </c>
      <c r="L14" s="13">
        <v>4990</v>
      </c>
      <c r="M14" s="13">
        <v>5004</v>
      </c>
      <c r="N14" s="13">
        <v>5003</v>
      </c>
      <c r="O14" s="13">
        <v>5011</v>
      </c>
      <c r="P14" s="13">
        <v>5014</v>
      </c>
      <c r="Q14" s="13">
        <v>5012</v>
      </c>
      <c r="R14" s="13">
        <v>5026</v>
      </c>
      <c r="S14" s="13">
        <v>5028</v>
      </c>
      <c r="T14" s="13">
        <v>5044</v>
      </c>
      <c r="U14" s="13">
        <v>5054</v>
      </c>
      <c r="V14" s="13">
        <v>5066</v>
      </c>
      <c r="W14" s="13">
        <v>5082</v>
      </c>
      <c r="X14" s="13">
        <v>5046</v>
      </c>
      <c r="Y14" s="13">
        <v>5056</v>
      </c>
      <c r="Z14" s="13">
        <v>5054</v>
      </c>
      <c r="AA14" s="13">
        <v>5060</v>
      </c>
      <c r="AB14" s="13">
        <v>5084</v>
      </c>
      <c r="AC14" s="13">
        <v>5074</v>
      </c>
      <c r="AD14" s="13">
        <v>5087</v>
      </c>
    </row>
    <row r="15" spans="1:30" s="1" customFormat="1">
      <c r="A15" s="98"/>
      <c r="B15" s="59" t="s">
        <v>19</v>
      </c>
      <c r="C15" s="59" t="s">
        <v>58</v>
      </c>
      <c r="D15" s="13">
        <v>43</v>
      </c>
      <c r="E15" s="13">
        <v>36</v>
      </c>
      <c r="F15" s="13">
        <v>39</v>
      </c>
      <c r="G15" s="13">
        <v>41</v>
      </c>
      <c r="H15" s="13">
        <v>41</v>
      </c>
      <c r="I15" s="13">
        <v>46</v>
      </c>
      <c r="J15" s="13">
        <v>44</v>
      </c>
      <c r="K15" s="13">
        <v>47</v>
      </c>
      <c r="L15" s="13">
        <v>53</v>
      </c>
      <c r="M15" s="13">
        <v>60</v>
      </c>
      <c r="N15" s="13">
        <v>55</v>
      </c>
      <c r="O15" s="13">
        <v>54</v>
      </c>
      <c r="P15" s="13">
        <v>54</v>
      </c>
      <c r="Q15" s="13">
        <v>56</v>
      </c>
      <c r="R15" s="13">
        <v>53</v>
      </c>
      <c r="S15" s="13">
        <v>51</v>
      </c>
      <c r="T15" s="13">
        <v>56</v>
      </c>
      <c r="U15" s="13">
        <v>58</v>
      </c>
      <c r="V15" s="13">
        <v>58</v>
      </c>
      <c r="W15" s="13">
        <v>56</v>
      </c>
      <c r="X15" s="13">
        <v>42</v>
      </c>
      <c r="Y15" s="13">
        <v>46</v>
      </c>
      <c r="Z15" s="13">
        <v>45</v>
      </c>
      <c r="AA15" s="13">
        <v>45</v>
      </c>
      <c r="AB15" s="13">
        <v>44</v>
      </c>
      <c r="AC15" s="13">
        <v>46</v>
      </c>
      <c r="AD15" s="13">
        <v>45</v>
      </c>
    </row>
    <row r="16" spans="1:30" s="1" customFormat="1">
      <c r="A16" s="98"/>
      <c r="B16" s="59" t="s">
        <v>20</v>
      </c>
      <c r="C16" s="59" t="s">
        <v>75</v>
      </c>
      <c r="D16" s="13">
        <v>514</v>
      </c>
      <c r="E16" s="13">
        <v>662</v>
      </c>
      <c r="F16" s="13">
        <v>661</v>
      </c>
      <c r="G16" s="13">
        <v>656</v>
      </c>
      <c r="H16" s="13">
        <v>658</v>
      </c>
      <c r="I16" s="13">
        <v>666</v>
      </c>
      <c r="J16" s="13">
        <v>670</v>
      </c>
      <c r="K16" s="13">
        <v>678</v>
      </c>
      <c r="L16" s="13">
        <v>689</v>
      </c>
      <c r="M16" s="13">
        <v>690</v>
      </c>
      <c r="N16" s="13">
        <v>688</v>
      </c>
      <c r="O16" s="13">
        <v>692</v>
      </c>
      <c r="P16" s="13">
        <v>695</v>
      </c>
      <c r="Q16" s="13">
        <v>699</v>
      </c>
      <c r="R16" s="13">
        <v>705</v>
      </c>
      <c r="S16" s="13">
        <v>707</v>
      </c>
      <c r="T16" s="13">
        <v>711</v>
      </c>
      <c r="U16" s="13">
        <v>711</v>
      </c>
      <c r="V16" s="13">
        <v>714</v>
      </c>
      <c r="W16" s="13">
        <v>707</v>
      </c>
      <c r="X16" s="13">
        <v>693</v>
      </c>
      <c r="Y16" s="13">
        <v>693</v>
      </c>
      <c r="Z16" s="13">
        <v>693</v>
      </c>
      <c r="AA16" s="13">
        <v>689</v>
      </c>
      <c r="AB16" s="13">
        <v>699</v>
      </c>
      <c r="AC16" s="13">
        <v>706</v>
      </c>
      <c r="AD16" s="13">
        <v>714</v>
      </c>
    </row>
    <row r="17" spans="1:30" s="1" customFormat="1">
      <c r="A17" s="98" t="s">
        <v>6</v>
      </c>
      <c r="B17" s="97" t="s">
        <v>21</v>
      </c>
      <c r="C17" s="59" t="s">
        <v>76</v>
      </c>
      <c r="D17" s="13">
        <v>133</v>
      </c>
      <c r="E17" s="13">
        <v>105</v>
      </c>
      <c r="F17" s="13">
        <v>107</v>
      </c>
      <c r="G17" s="13">
        <v>107</v>
      </c>
      <c r="H17" s="13">
        <v>106</v>
      </c>
      <c r="I17" s="13">
        <v>106</v>
      </c>
      <c r="J17" s="13">
        <v>103</v>
      </c>
      <c r="K17" s="13">
        <v>105</v>
      </c>
      <c r="L17" s="13">
        <v>106</v>
      </c>
      <c r="M17" s="13">
        <v>110</v>
      </c>
      <c r="N17" s="13">
        <v>107</v>
      </c>
      <c r="O17" s="13">
        <v>109</v>
      </c>
      <c r="P17" s="13">
        <v>111</v>
      </c>
      <c r="Q17" s="13">
        <v>116</v>
      </c>
      <c r="R17" s="13">
        <v>116</v>
      </c>
      <c r="S17" s="13">
        <v>109</v>
      </c>
      <c r="T17" s="13">
        <v>107</v>
      </c>
      <c r="U17" s="13">
        <v>106</v>
      </c>
      <c r="V17" s="13">
        <v>109</v>
      </c>
      <c r="W17" s="13">
        <v>115</v>
      </c>
      <c r="X17" s="13">
        <v>110</v>
      </c>
      <c r="Y17" s="13">
        <v>111</v>
      </c>
      <c r="Z17" s="13">
        <v>112</v>
      </c>
      <c r="AA17" s="13">
        <v>108</v>
      </c>
      <c r="AB17" s="13">
        <v>109</v>
      </c>
      <c r="AC17" s="13">
        <v>115</v>
      </c>
      <c r="AD17" s="13">
        <v>116</v>
      </c>
    </row>
    <row r="18" spans="1:30" s="1" customFormat="1" ht="15" customHeight="1">
      <c r="A18" s="98"/>
      <c r="B18" s="97"/>
      <c r="C18" s="59" t="s">
        <v>77</v>
      </c>
      <c r="D18" s="13">
        <v>1960</v>
      </c>
      <c r="E18" s="13">
        <v>2004</v>
      </c>
      <c r="F18" s="13">
        <v>1995</v>
      </c>
      <c r="G18" s="13">
        <v>1987</v>
      </c>
      <c r="H18" s="13">
        <v>1985</v>
      </c>
      <c r="I18" s="13">
        <v>1977</v>
      </c>
      <c r="J18" s="13">
        <v>1975</v>
      </c>
      <c r="K18" s="13">
        <v>1982</v>
      </c>
      <c r="L18" s="13">
        <v>1983</v>
      </c>
      <c r="M18" s="13">
        <v>1983</v>
      </c>
      <c r="N18" s="13">
        <v>1991</v>
      </c>
      <c r="O18" s="13">
        <v>1995</v>
      </c>
      <c r="P18" s="13">
        <v>1999</v>
      </c>
      <c r="Q18" s="13">
        <v>1998</v>
      </c>
      <c r="R18" s="13">
        <v>1998</v>
      </c>
      <c r="S18" s="13">
        <v>1994</v>
      </c>
      <c r="T18" s="13">
        <v>1992</v>
      </c>
      <c r="U18" s="13">
        <v>1983</v>
      </c>
      <c r="V18" s="13">
        <v>1968</v>
      </c>
      <c r="W18" s="13">
        <v>1976</v>
      </c>
      <c r="X18" s="13">
        <v>1973</v>
      </c>
      <c r="Y18" s="13">
        <v>1965</v>
      </c>
      <c r="Z18" s="13">
        <v>1964</v>
      </c>
      <c r="AA18" s="13">
        <v>1962</v>
      </c>
      <c r="AB18" s="13">
        <v>1961</v>
      </c>
      <c r="AC18" s="13">
        <v>1953</v>
      </c>
      <c r="AD18" s="13">
        <v>1966</v>
      </c>
    </row>
    <row r="19" spans="1:30" s="1" customFormat="1">
      <c r="A19" s="98"/>
      <c r="B19" s="97"/>
      <c r="C19" s="59" t="s">
        <v>60</v>
      </c>
      <c r="D19" s="13">
        <v>140</v>
      </c>
      <c r="E19" s="13">
        <v>269</v>
      </c>
      <c r="F19" s="13">
        <v>273</v>
      </c>
      <c r="G19" s="13">
        <v>273</v>
      </c>
      <c r="H19" s="13">
        <v>272</v>
      </c>
      <c r="I19" s="13">
        <v>274</v>
      </c>
      <c r="J19" s="13">
        <v>275</v>
      </c>
      <c r="K19" s="13">
        <v>281</v>
      </c>
      <c r="L19" s="13">
        <v>279</v>
      </c>
      <c r="M19" s="13">
        <v>278</v>
      </c>
      <c r="N19" s="13">
        <v>287</v>
      </c>
      <c r="O19" s="13">
        <v>293</v>
      </c>
      <c r="P19" s="13">
        <v>293</v>
      </c>
      <c r="Q19" s="13">
        <v>292</v>
      </c>
      <c r="R19" s="13">
        <v>290</v>
      </c>
      <c r="S19" s="13">
        <v>289</v>
      </c>
      <c r="T19" s="13">
        <v>287</v>
      </c>
      <c r="U19" s="13">
        <v>286</v>
      </c>
      <c r="V19" s="13">
        <v>301</v>
      </c>
      <c r="W19" s="13">
        <v>302</v>
      </c>
      <c r="X19" s="13">
        <v>294</v>
      </c>
      <c r="Y19" s="13">
        <v>295</v>
      </c>
      <c r="Z19" s="13">
        <v>297</v>
      </c>
      <c r="AA19" s="13">
        <v>299</v>
      </c>
      <c r="AB19" s="13">
        <v>308</v>
      </c>
      <c r="AC19" s="13">
        <v>313</v>
      </c>
      <c r="AD19" s="13">
        <v>315</v>
      </c>
    </row>
    <row r="20" spans="1:30" s="1" customFormat="1">
      <c r="A20" s="98"/>
      <c r="B20" s="97"/>
      <c r="C20" s="59" t="s">
        <v>59</v>
      </c>
      <c r="D20" s="13">
        <v>433</v>
      </c>
      <c r="E20" s="13">
        <v>417</v>
      </c>
      <c r="F20" s="13">
        <v>416</v>
      </c>
      <c r="G20" s="13">
        <v>420</v>
      </c>
      <c r="H20" s="13">
        <v>418</v>
      </c>
      <c r="I20" s="13">
        <v>422</v>
      </c>
      <c r="J20" s="13">
        <v>423</v>
      </c>
      <c r="K20" s="13">
        <v>438</v>
      </c>
      <c r="L20" s="13">
        <v>435</v>
      </c>
      <c r="M20" s="13">
        <v>442</v>
      </c>
      <c r="N20" s="13">
        <v>445</v>
      </c>
      <c r="O20" s="13">
        <v>453</v>
      </c>
      <c r="P20" s="13">
        <v>452</v>
      </c>
      <c r="Q20" s="13">
        <v>442</v>
      </c>
      <c r="R20" s="13">
        <v>455</v>
      </c>
      <c r="S20" s="13">
        <v>449</v>
      </c>
      <c r="T20" s="13">
        <v>449</v>
      </c>
      <c r="U20" s="13">
        <v>451</v>
      </c>
      <c r="V20" s="13">
        <v>451</v>
      </c>
      <c r="W20" s="13">
        <v>453</v>
      </c>
      <c r="X20" s="13">
        <v>452</v>
      </c>
      <c r="Y20" s="13">
        <v>442</v>
      </c>
      <c r="Z20" s="13">
        <v>455</v>
      </c>
      <c r="AA20" s="13">
        <v>465</v>
      </c>
      <c r="AB20" s="13">
        <v>470</v>
      </c>
      <c r="AC20" s="13">
        <v>478</v>
      </c>
      <c r="AD20" s="13">
        <v>486</v>
      </c>
    </row>
    <row r="21" spans="1:30" s="1" customFormat="1">
      <c r="A21" s="98"/>
      <c r="B21" s="97" t="s">
        <v>22</v>
      </c>
      <c r="C21" s="59" t="s">
        <v>78</v>
      </c>
      <c r="D21" s="13">
        <v>914</v>
      </c>
      <c r="E21" s="13">
        <v>1184</v>
      </c>
      <c r="F21" s="13">
        <v>1193</v>
      </c>
      <c r="G21" s="13">
        <v>1184</v>
      </c>
      <c r="H21" s="13">
        <v>1191</v>
      </c>
      <c r="I21" s="13">
        <v>1208</v>
      </c>
      <c r="J21" s="13">
        <v>1205</v>
      </c>
      <c r="K21" s="13">
        <v>1226</v>
      </c>
      <c r="L21" s="13">
        <v>1230</v>
      </c>
      <c r="M21" s="13">
        <v>1240</v>
      </c>
      <c r="N21" s="13">
        <v>1308</v>
      </c>
      <c r="O21" s="13">
        <v>1297</v>
      </c>
      <c r="P21" s="13">
        <v>1292</v>
      </c>
      <c r="Q21" s="13">
        <v>1300</v>
      </c>
      <c r="R21" s="13">
        <v>1293</v>
      </c>
      <c r="S21" s="13">
        <v>1303</v>
      </c>
      <c r="T21" s="13">
        <v>1308</v>
      </c>
      <c r="U21" s="13">
        <v>1324</v>
      </c>
      <c r="V21" s="13">
        <v>1300</v>
      </c>
      <c r="W21" s="13">
        <v>1305</v>
      </c>
      <c r="X21" s="13">
        <v>1304</v>
      </c>
      <c r="Y21" s="13">
        <v>1313</v>
      </c>
      <c r="Z21" s="13">
        <v>1310</v>
      </c>
      <c r="AA21" s="13">
        <v>1311</v>
      </c>
      <c r="AB21" s="13">
        <v>1328</v>
      </c>
      <c r="AC21" s="13">
        <v>1329</v>
      </c>
      <c r="AD21" s="13">
        <v>1338</v>
      </c>
    </row>
    <row r="22" spans="1:30" s="1" customFormat="1">
      <c r="A22" s="98"/>
      <c r="B22" s="97"/>
      <c r="C22" s="59" t="s">
        <v>79</v>
      </c>
      <c r="D22" s="13">
        <v>106</v>
      </c>
      <c r="E22" s="13">
        <v>118</v>
      </c>
      <c r="F22" s="13">
        <v>116</v>
      </c>
      <c r="G22" s="13">
        <v>115</v>
      </c>
      <c r="H22" s="13">
        <v>115</v>
      </c>
      <c r="I22" s="13">
        <v>116</v>
      </c>
      <c r="J22" s="13">
        <v>120</v>
      </c>
      <c r="K22" s="13">
        <v>122</v>
      </c>
      <c r="L22" s="13">
        <v>119</v>
      </c>
      <c r="M22" s="13">
        <v>114</v>
      </c>
      <c r="N22" s="13">
        <v>120</v>
      </c>
      <c r="O22" s="13">
        <v>117</v>
      </c>
      <c r="P22" s="13">
        <v>118</v>
      </c>
      <c r="Q22" s="13">
        <v>120</v>
      </c>
      <c r="R22" s="13">
        <v>122</v>
      </c>
      <c r="S22" s="13">
        <v>123</v>
      </c>
      <c r="T22" s="13">
        <v>121</v>
      </c>
      <c r="U22" s="13">
        <v>126</v>
      </c>
      <c r="V22" s="13">
        <v>126</v>
      </c>
      <c r="W22" s="13">
        <v>123</v>
      </c>
      <c r="X22" s="13">
        <v>123</v>
      </c>
      <c r="Y22" s="13">
        <v>126</v>
      </c>
      <c r="Z22" s="13">
        <v>125</v>
      </c>
      <c r="AA22" s="13">
        <v>128</v>
      </c>
      <c r="AB22" s="13">
        <v>130</v>
      </c>
      <c r="AC22" s="13">
        <v>141</v>
      </c>
      <c r="AD22" s="13">
        <v>148</v>
      </c>
    </row>
    <row r="23" spans="1:30" s="1" customFormat="1">
      <c r="A23" s="98" t="s">
        <v>8</v>
      </c>
      <c r="B23" s="59" t="s">
        <v>23</v>
      </c>
      <c r="C23" s="59" t="s">
        <v>80</v>
      </c>
      <c r="D23" s="13">
        <v>158</v>
      </c>
      <c r="E23" s="13">
        <v>264</v>
      </c>
      <c r="F23" s="13">
        <v>264</v>
      </c>
      <c r="G23" s="13">
        <v>266</v>
      </c>
      <c r="H23" s="13">
        <v>266</v>
      </c>
      <c r="I23" s="13">
        <v>266</v>
      </c>
      <c r="J23" s="13">
        <v>268</v>
      </c>
      <c r="K23" s="13">
        <v>277</v>
      </c>
      <c r="L23" s="13">
        <v>280</v>
      </c>
      <c r="M23" s="13">
        <v>277</v>
      </c>
      <c r="N23" s="13">
        <v>282</v>
      </c>
      <c r="O23" s="13">
        <v>281</v>
      </c>
      <c r="P23" s="13">
        <v>281</v>
      </c>
      <c r="Q23" s="13">
        <v>279</v>
      </c>
      <c r="R23" s="13">
        <v>270</v>
      </c>
      <c r="S23" s="13">
        <v>270</v>
      </c>
      <c r="T23" s="13">
        <v>282</v>
      </c>
      <c r="U23" s="13">
        <v>282</v>
      </c>
      <c r="V23" s="13">
        <v>285</v>
      </c>
      <c r="W23" s="13">
        <v>287</v>
      </c>
      <c r="X23" s="13">
        <v>283</v>
      </c>
      <c r="Y23" s="13">
        <v>278</v>
      </c>
      <c r="Z23" s="13">
        <v>282</v>
      </c>
      <c r="AA23" s="13">
        <v>274</v>
      </c>
      <c r="AB23" s="13">
        <v>280</v>
      </c>
      <c r="AC23" s="13">
        <v>287</v>
      </c>
      <c r="AD23" s="13">
        <v>288</v>
      </c>
    </row>
    <row r="24" spans="1:30" s="1" customFormat="1">
      <c r="A24" s="98"/>
      <c r="B24" s="72" t="s">
        <v>24</v>
      </c>
      <c r="C24" s="59" t="s">
        <v>81</v>
      </c>
      <c r="D24" s="13">
        <v>416</v>
      </c>
      <c r="E24" s="13">
        <v>832</v>
      </c>
      <c r="F24" s="13">
        <v>807</v>
      </c>
      <c r="G24" s="13">
        <v>809</v>
      </c>
      <c r="H24" s="13">
        <v>805</v>
      </c>
      <c r="I24" s="13">
        <v>798</v>
      </c>
      <c r="J24" s="13">
        <v>820</v>
      </c>
      <c r="K24" s="13">
        <v>828</v>
      </c>
      <c r="L24" s="13">
        <v>827</v>
      </c>
      <c r="M24" s="13">
        <v>838</v>
      </c>
      <c r="N24" s="13">
        <v>824</v>
      </c>
      <c r="O24" s="13">
        <v>817</v>
      </c>
      <c r="P24" s="13">
        <v>831</v>
      </c>
      <c r="Q24" s="13">
        <v>824</v>
      </c>
      <c r="R24" s="13">
        <v>845</v>
      </c>
      <c r="S24" s="13">
        <v>850</v>
      </c>
      <c r="T24" s="13">
        <v>869</v>
      </c>
      <c r="U24" s="13">
        <v>869</v>
      </c>
      <c r="V24" s="13">
        <v>884</v>
      </c>
      <c r="W24" s="13">
        <v>883</v>
      </c>
      <c r="X24" s="13">
        <v>878</v>
      </c>
      <c r="Y24" s="13">
        <v>884</v>
      </c>
      <c r="Z24" s="13">
        <v>888</v>
      </c>
      <c r="AA24" s="13">
        <v>892</v>
      </c>
      <c r="AB24" s="13">
        <v>898</v>
      </c>
      <c r="AC24" s="13">
        <v>918</v>
      </c>
      <c r="AD24" s="13">
        <v>922</v>
      </c>
    </row>
    <row r="25" spans="1:30" s="1" customFormat="1">
      <c r="A25" s="98" t="s">
        <v>7</v>
      </c>
      <c r="B25" s="59" t="s">
        <v>25</v>
      </c>
      <c r="C25" s="59" t="s">
        <v>82</v>
      </c>
      <c r="D25" s="13">
        <v>1362</v>
      </c>
      <c r="E25" s="13">
        <v>1078</v>
      </c>
      <c r="F25" s="13">
        <v>1082</v>
      </c>
      <c r="G25" s="13">
        <v>1094</v>
      </c>
      <c r="H25" s="13">
        <v>1094</v>
      </c>
      <c r="I25" s="13">
        <v>1105</v>
      </c>
      <c r="J25" s="13">
        <v>1111</v>
      </c>
      <c r="K25" s="13">
        <v>1124</v>
      </c>
      <c r="L25" s="13">
        <v>1121</v>
      </c>
      <c r="M25" s="13">
        <v>1123</v>
      </c>
      <c r="N25" s="13">
        <v>1144</v>
      </c>
      <c r="O25" s="13">
        <v>1139</v>
      </c>
      <c r="P25" s="13">
        <v>1139</v>
      </c>
      <c r="Q25" s="13">
        <v>1133</v>
      </c>
      <c r="R25" s="13">
        <v>1138</v>
      </c>
      <c r="S25" s="13">
        <v>1139</v>
      </c>
      <c r="T25" s="13">
        <v>1150</v>
      </c>
      <c r="U25" s="13">
        <v>1157</v>
      </c>
      <c r="V25" s="13">
        <v>1153</v>
      </c>
      <c r="W25" s="13">
        <v>1153</v>
      </c>
      <c r="X25" s="13">
        <v>1147</v>
      </c>
      <c r="Y25" s="13">
        <v>1153</v>
      </c>
      <c r="Z25" s="13">
        <v>1159</v>
      </c>
      <c r="AA25" s="13">
        <v>1153</v>
      </c>
      <c r="AB25" s="13">
        <v>1151</v>
      </c>
      <c r="AC25" s="13">
        <v>1154</v>
      </c>
      <c r="AD25" s="13">
        <v>1155</v>
      </c>
    </row>
    <row r="26" spans="1:30" s="1" customFormat="1">
      <c r="A26" s="98"/>
      <c r="B26" s="97" t="s">
        <v>26</v>
      </c>
      <c r="C26" s="59" t="s">
        <v>83</v>
      </c>
      <c r="D26" s="13">
        <v>116</v>
      </c>
      <c r="E26" s="13">
        <v>142</v>
      </c>
      <c r="F26" s="13">
        <v>142</v>
      </c>
      <c r="G26" s="13">
        <v>140</v>
      </c>
      <c r="H26" s="13">
        <v>137</v>
      </c>
      <c r="I26" s="13">
        <v>136</v>
      </c>
      <c r="J26" s="13">
        <v>135</v>
      </c>
      <c r="K26" s="13">
        <v>138</v>
      </c>
      <c r="L26" s="13">
        <v>138</v>
      </c>
      <c r="M26" s="13">
        <v>140</v>
      </c>
      <c r="N26" s="13">
        <v>143</v>
      </c>
      <c r="O26" s="13">
        <v>141</v>
      </c>
      <c r="P26" s="13">
        <v>139</v>
      </c>
      <c r="Q26" s="13">
        <v>140</v>
      </c>
      <c r="R26" s="13">
        <v>139</v>
      </c>
      <c r="S26" s="13">
        <v>137</v>
      </c>
      <c r="T26" s="13">
        <v>141</v>
      </c>
      <c r="U26" s="13">
        <v>139</v>
      </c>
      <c r="V26" s="13">
        <v>142</v>
      </c>
      <c r="W26" s="13">
        <v>149</v>
      </c>
      <c r="X26" s="13">
        <v>141</v>
      </c>
      <c r="Y26" s="13">
        <v>138</v>
      </c>
      <c r="Z26" s="13">
        <v>134</v>
      </c>
      <c r="AA26" s="13">
        <v>138</v>
      </c>
      <c r="AB26" s="13">
        <v>138</v>
      </c>
      <c r="AC26" s="13">
        <v>146</v>
      </c>
      <c r="AD26" s="13">
        <v>146</v>
      </c>
    </row>
    <row r="27" spans="1:30" s="1" customFormat="1">
      <c r="A27" s="98"/>
      <c r="B27" s="97"/>
      <c r="C27" s="59" t="s">
        <v>61</v>
      </c>
      <c r="D27" s="13">
        <v>94</v>
      </c>
      <c r="E27" s="13">
        <v>91</v>
      </c>
      <c r="F27" s="13">
        <v>93</v>
      </c>
      <c r="G27" s="13">
        <v>93</v>
      </c>
      <c r="H27" s="13">
        <v>100</v>
      </c>
      <c r="I27" s="13">
        <v>101</v>
      </c>
      <c r="J27" s="13">
        <v>100</v>
      </c>
      <c r="K27" s="13">
        <v>101</v>
      </c>
      <c r="L27" s="13">
        <v>100</v>
      </c>
      <c r="M27" s="13">
        <v>98</v>
      </c>
      <c r="N27" s="13">
        <v>98</v>
      </c>
      <c r="O27" s="13">
        <v>98</v>
      </c>
      <c r="P27" s="13">
        <v>100</v>
      </c>
      <c r="Q27" s="13">
        <v>101</v>
      </c>
      <c r="R27" s="13">
        <v>101</v>
      </c>
      <c r="S27" s="13">
        <v>101</v>
      </c>
      <c r="T27" s="13">
        <v>99</v>
      </c>
      <c r="U27" s="13">
        <v>97</v>
      </c>
      <c r="V27" s="13">
        <v>97</v>
      </c>
      <c r="W27" s="13">
        <v>100</v>
      </c>
      <c r="X27" s="13">
        <v>96</v>
      </c>
      <c r="Y27" s="13">
        <v>97</v>
      </c>
      <c r="Z27" s="13">
        <v>95</v>
      </c>
      <c r="AA27" s="13">
        <v>93</v>
      </c>
      <c r="AB27" s="13">
        <v>94</v>
      </c>
      <c r="AC27" s="13">
        <v>95</v>
      </c>
      <c r="AD27" s="13">
        <v>91</v>
      </c>
    </row>
    <row r="28" spans="1:30" s="1" customFormat="1" ht="24">
      <c r="A28" s="98"/>
      <c r="B28" s="59" t="s">
        <v>27</v>
      </c>
      <c r="C28" s="59" t="s">
        <v>84</v>
      </c>
      <c r="D28" s="13">
        <v>194</v>
      </c>
      <c r="E28" s="13">
        <v>338</v>
      </c>
      <c r="F28" s="13">
        <v>331</v>
      </c>
      <c r="G28" s="13">
        <v>333</v>
      </c>
      <c r="H28" s="13">
        <v>338</v>
      </c>
      <c r="I28" s="13">
        <v>338</v>
      </c>
      <c r="J28" s="13">
        <v>340</v>
      </c>
      <c r="K28" s="13">
        <v>343</v>
      </c>
      <c r="L28" s="13">
        <v>340</v>
      </c>
      <c r="M28" s="13">
        <v>345</v>
      </c>
      <c r="N28" s="13">
        <v>366</v>
      </c>
      <c r="O28" s="13">
        <v>358</v>
      </c>
      <c r="P28" s="13">
        <v>352</v>
      </c>
      <c r="Q28" s="13">
        <v>350</v>
      </c>
      <c r="R28" s="13">
        <v>344</v>
      </c>
      <c r="S28" s="13">
        <v>352</v>
      </c>
      <c r="T28" s="13">
        <v>357</v>
      </c>
      <c r="U28" s="13">
        <v>354</v>
      </c>
      <c r="V28" s="13">
        <v>356</v>
      </c>
      <c r="W28" s="13">
        <v>358</v>
      </c>
      <c r="X28" s="13">
        <v>359</v>
      </c>
      <c r="Y28" s="13">
        <v>363</v>
      </c>
      <c r="Z28" s="13">
        <v>364</v>
      </c>
      <c r="AA28" s="13">
        <v>367</v>
      </c>
      <c r="AB28" s="13">
        <v>368</v>
      </c>
      <c r="AC28" s="13">
        <v>368</v>
      </c>
      <c r="AD28" s="13">
        <v>373</v>
      </c>
    </row>
    <row r="29" spans="1:30" s="1" customFormat="1" ht="15" customHeight="1">
      <c r="A29" s="98" t="s">
        <v>9</v>
      </c>
      <c r="B29" s="97" t="s">
        <v>28</v>
      </c>
      <c r="C29" s="59" t="s">
        <v>85</v>
      </c>
      <c r="D29" s="13">
        <v>630</v>
      </c>
      <c r="E29" s="13">
        <v>1350</v>
      </c>
      <c r="F29" s="13">
        <v>1360</v>
      </c>
      <c r="G29" s="13">
        <v>1348</v>
      </c>
      <c r="H29" s="13">
        <v>1359</v>
      </c>
      <c r="I29" s="13">
        <v>1375</v>
      </c>
      <c r="J29" s="13">
        <v>1380</v>
      </c>
      <c r="K29" s="13">
        <v>1393</v>
      </c>
      <c r="L29" s="13">
        <v>1399</v>
      </c>
      <c r="M29" s="13">
        <v>1400</v>
      </c>
      <c r="N29" s="13">
        <v>1392</v>
      </c>
      <c r="O29" s="13">
        <v>1386</v>
      </c>
      <c r="P29" s="13">
        <v>1389</v>
      </c>
      <c r="Q29" s="13">
        <v>1375</v>
      </c>
      <c r="R29" s="13">
        <v>1385</v>
      </c>
      <c r="S29" s="13">
        <v>1409</v>
      </c>
      <c r="T29" s="13">
        <v>1421</v>
      </c>
      <c r="U29" s="13">
        <v>1419</v>
      </c>
      <c r="V29" s="13">
        <v>1428</v>
      </c>
      <c r="W29" s="13">
        <v>1435</v>
      </c>
      <c r="X29" s="13">
        <v>1441</v>
      </c>
      <c r="Y29" s="13">
        <v>1424</v>
      </c>
      <c r="Z29" s="13">
        <v>1430</v>
      </c>
      <c r="AA29" s="13">
        <v>1415</v>
      </c>
      <c r="AB29" s="13">
        <v>1403</v>
      </c>
      <c r="AC29" s="13">
        <v>1414</v>
      </c>
      <c r="AD29" s="13">
        <v>1430</v>
      </c>
    </row>
    <row r="30" spans="1:30" s="1" customFormat="1">
      <c r="A30" s="98"/>
      <c r="B30" s="97"/>
      <c r="C30" s="59" t="s">
        <v>86</v>
      </c>
      <c r="D30" s="13">
        <v>65</v>
      </c>
      <c r="E30" s="13">
        <v>52</v>
      </c>
      <c r="F30" s="13">
        <v>52</v>
      </c>
      <c r="G30" s="13">
        <v>51</v>
      </c>
      <c r="H30" s="13">
        <v>51</v>
      </c>
      <c r="I30" s="13">
        <v>52</v>
      </c>
      <c r="J30" s="13">
        <v>52</v>
      </c>
      <c r="K30" s="13">
        <v>53</v>
      </c>
      <c r="L30" s="13">
        <v>56</v>
      </c>
      <c r="M30" s="13">
        <v>55</v>
      </c>
      <c r="N30" s="13">
        <v>57</v>
      </c>
      <c r="O30" s="13">
        <v>53</v>
      </c>
      <c r="P30" s="13">
        <v>53</v>
      </c>
      <c r="Q30" s="13">
        <v>57</v>
      </c>
      <c r="R30" s="13">
        <v>61</v>
      </c>
      <c r="S30" s="13">
        <v>59</v>
      </c>
      <c r="T30" s="13">
        <v>65</v>
      </c>
      <c r="U30" s="13">
        <v>68</v>
      </c>
      <c r="V30" s="13">
        <v>67</v>
      </c>
      <c r="W30" s="13">
        <v>69</v>
      </c>
      <c r="X30" s="13">
        <v>74</v>
      </c>
      <c r="Y30" s="13">
        <v>75</v>
      </c>
      <c r="Z30" s="13">
        <v>74</v>
      </c>
      <c r="AA30" s="13">
        <v>80</v>
      </c>
      <c r="AB30" s="13">
        <v>87</v>
      </c>
      <c r="AC30" s="13">
        <v>91</v>
      </c>
      <c r="AD30" s="13">
        <v>94</v>
      </c>
    </row>
    <row r="31" spans="1:30" s="1" customFormat="1">
      <c r="A31" s="98"/>
      <c r="B31" s="59" t="s">
        <v>29</v>
      </c>
      <c r="C31" s="59" t="s">
        <v>87</v>
      </c>
      <c r="D31" s="13">
        <v>779</v>
      </c>
      <c r="E31" s="13">
        <v>884</v>
      </c>
      <c r="F31" s="13">
        <v>886</v>
      </c>
      <c r="G31" s="13">
        <v>889</v>
      </c>
      <c r="H31" s="13">
        <v>881</v>
      </c>
      <c r="I31" s="13">
        <v>885</v>
      </c>
      <c r="J31" s="13">
        <v>913</v>
      </c>
      <c r="K31" s="13">
        <v>905</v>
      </c>
      <c r="L31" s="13">
        <v>904</v>
      </c>
      <c r="M31" s="13">
        <v>899</v>
      </c>
      <c r="N31" s="13">
        <v>894</v>
      </c>
      <c r="O31" s="13">
        <v>883</v>
      </c>
      <c r="P31" s="13">
        <v>885</v>
      </c>
      <c r="Q31" s="13">
        <v>889</v>
      </c>
      <c r="R31" s="13">
        <v>884</v>
      </c>
      <c r="S31" s="13">
        <v>871</v>
      </c>
      <c r="T31" s="13">
        <v>876</v>
      </c>
      <c r="U31" s="13">
        <v>877</v>
      </c>
      <c r="V31" s="13">
        <v>877</v>
      </c>
      <c r="W31" s="13">
        <v>891</v>
      </c>
      <c r="X31" s="13">
        <v>877</v>
      </c>
      <c r="Y31" s="13">
        <v>862</v>
      </c>
      <c r="Z31" s="13">
        <v>857</v>
      </c>
      <c r="AA31" s="13">
        <v>852</v>
      </c>
      <c r="AB31" s="13">
        <v>852</v>
      </c>
      <c r="AC31" s="13">
        <v>853</v>
      </c>
      <c r="AD31" s="13">
        <v>868</v>
      </c>
    </row>
    <row r="32" spans="1:30" s="1" customFormat="1">
      <c r="A32" s="98" t="s">
        <v>3</v>
      </c>
      <c r="B32" s="97" t="s">
        <v>30</v>
      </c>
      <c r="C32" s="59" t="s">
        <v>88</v>
      </c>
      <c r="D32" s="13">
        <v>4519</v>
      </c>
      <c r="E32" s="13">
        <v>6898</v>
      </c>
      <c r="F32" s="13">
        <v>6906</v>
      </c>
      <c r="G32" s="13">
        <v>6930</v>
      </c>
      <c r="H32" s="13">
        <v>6965</v>
      </c>
      <c r="I32" s="13">
        <v>7023</v>
      </c>
      <c r="J32" s="13">
        <v>7056</v>
      </c>
      <c r="K32" s="13">
        <v>7133</v>
      </c>
      <c r="L32" s="13">
        <v>7160</v>
      </c>
      <c r="M32" s="13">
        <v>7178</v>
      </c>
      <c r="N32" s="13">
        <v>7130</v>
      </c>
      <c r="O32" s="13">
        <v>7158</v>
      </c>
      <c r="P32" s="13">
        <v>7200</v>
      </c>
      <c r="Q32" s="13">
        <v>7195</v>
      </c>
      <c r="R32" s="13">
        <v>7164</v>
      </c>
      <c r="S32" s="13">
        <v>7179</v>
      </c>
      <c r="T32" s="13">
        <v>7229</v>
      </c>
      <c r="U32" s="13">
        <v>7265</v>
      </c>
      <c r="V32" s="13">
        <v>7256</v>
      </c>
      <c r="W32" s="13">
        <v>7283</v>
      </c>
      <c r="X32" s="13">
        <v>7231</v>
      </c>
      <c r="Y32" s="13">
        <v>7221</v>
      </c>
      <c r="Z32" s="13">
        <v>7231</v>
      </c>
      <c r="AA32" s="13">
        <v>7222</v>
      </c>
      <c r="AB32" s="13">
        <v>7134</v>
      </c>
      <c r="AC32" s="13">
        <v>7218</v>
      </c>
      <c r="AD32" s="13">
        <v>7255</v>
      </c>
    </row>
    <row r="33" spans="1:30" s="1" customFormat="1">
      <c r="A33" s="98"/>
      <c r="B33" s="97"/>
      <c r="C33" s="59" t="s">
        <v>89</v>
      </c>
      <c r="D33" s="13">
        <v>573</v>
      </c>
      <c r="E33" s="13">
        <v>727</v>
      </c>
      <c r="F33" s="13">
        <v>724</v>
      </c>
      <c r="G33" s="13">
        <v>725</v>
      </c>
      <c r="H33" s="13">
        <v>725</v>
      </c>
      <c r="I33" s="13">
        <v>724</v>
      </c>
      <c r="J33" s="13">
        <v>731</v>
      </c>
      <c r="K33" s="13">
        <v>740</v>
      </c>
      <c r="L33" s="13">
        <v>744</v>
      </c>
      <c r="M33" s="13">
        <v>752</v>
      </c>
      <c r="N33" s="13">
        <v>751</v>
      </c>
      <c r="O33" s="13">
        <v>747</v>
      </c>
      <c r="P33" s="13">
        <v>753</v>
      </c>
      <c r="Q33" s="13">
        <v>759</v>
      </c>
      <c r="R33" s="13">
        <v>751</v>
      </c>
      <c r="S33" s="13">
        <v>756</v>
      </c>
      <c r="T33" s="13">
        <v>749</v>
      </c>
      <c r="U33" s="13">
        <v>754</v>
      </c>
      <c r="V33" s="13">
        <v>752</v>
      </c>
      <c r="W33" s="13">
        <v>765</v>
      </c>
      <c r="X33" s="13">
        <v>763</v>
      </c>
      <c r="Y33" s="13">
        <v>777</v>
      </c>
      <c r="Z33" s="13">
        <v>774</v>
      </c>
      <c r="AA33" s="13">
        <v>773</v>
      </c>
      <c r="AB33" s="13">
        <v>778</v>
      </c>
      <c r="AC33" s="13">
        <v>793</v>
      </c>
      <c r="AD33" s="13">
        <v>807</v>
      </c>
    </row>
    <row r="34" spans="1:30" s="1" customFormat="1">
      <c r="A34" s="98"/>
      <c r="B34" s="97"/>
      <c r="C34" s="71" t="s">
        <v>119</v>
      </c>
      <c r="D34" s="13">
        <v>81</v>
      </c>
      <c r="E34" s="13">
        <v>75</v>
      </c>
      <c r="F34" s="13">
        <v>76</v>
      </c>
      <c r="G34" s="13">
        <v>76</v>
      </c>
      <c r="H34" s="13">
        <v>76</v>
      </c>
      <c r="I34" s="13">
        <v>76</v>
      </c>
      <c r="J34" s="13">
        <v>77</v>
      </c>
      <c r="K34" s="13">
        <v>77</v>
      </c>
      <c r="L34" s="13">
        <v>77</v>
      </c>
      <c r="M34" s="13">
        <v>77</v>
      </c>
      <c r="N34" s="13">
        <v>77</v>
      </c>
      <c r="O34" s="13">
        <v>77</v>
      </c>
      <c r="P34" s="13">
        <v>77</v>
      </c>
      <c r="Q34" s="13">
        <v>77</v>
      </c>
      <c r="R34" s="13">
        <v>77</v>
      </c>
      <c r="S34" s="13">
        <v>77</v>
      </c>
      <c r="T34" s="13">
        <v>76</v>
      </c>
      <c r="U34" s="13">
        <v>79</v>
      </c>
      <c r="V34" s="13">
        <v>79</v>
      </c>
      <c r="W34" s="13">
        <v>79</v>
      </c>
      <c r="X34" s="13">
        <v>79</v>
      </c>
      <c r="Y34" s="13">
        <v>79</v>
      </c>
      <c r="Z34" s="13">
        <v>79</v>
      </c>
      <c r="AA34" s="13">
        <v>79</v>
      </c>
      <c r="AB34" s="13">
        <v>80</v>
      </c>
      <c r="AC34" s="13">
        <v>79</v>
      </c>
      <c r="AD34" s="13">
        <v>77</v>
      </c>
    </row>
    <row r="35" spans="1:30" s="1" customFormat="1">
      <c r="A35" s="98"/>
      <c r="B35" s="97"/>
      <c r="C35" s="59" t="s">
        <v>90</v>
      </c>
      <c r="D35" s="13">
        <v>545</v>
      </c>
      <c r="E35" s="13">
        <v>1337</v>
      </c>
      <c r="F35" s="13">
        <v>1341</v>
      </c>
      <c r="G35" s="13">
        <v>1332</v>
      </c>
      <c r="H35" s="13">
        <v>1340</v>
      </c>
      <c r="I35" s="13">
        <v>1341</v>
      </c>
      <c r="J35" s="13">
        <v>1371</v>
      </c>
      <c r="K35" s="13">
        <v>1388</v>
      </c>
      <c r="L35" s="13">
        <v>1387</v>
      </c>
      <c r="M35" s="13">
        <v>1409</v>
      </c>
      <c r="N35" s="13">
        <v>1416</v>
      </c>
      <c r="O35" s="13">
        <v>1416</v>
      </c>
      <c r="P35" s="13">
        <v>1432</v>
      </c>
      <c r="Q35" s="13">
        <v>1449</v>
      </c>
      <c r="R35" s="13">
        <v>1441</v>
      </c>
      <c r="S35" s="13">
        <v>1439</v>
      </c>
      <c r="T35" s="13">
        <v>1451</v>
      </c>
      <c r="U35" s="13">
        <v>1464</v>
      </c>
      <c r="V35" s="13">
        <v>1475</v>
      </c>
      <c r="W35" s="13">
        <v>1502</v>
      </c>
      <c r="X35" s="13">
        <v>1505</v>
      </c>
      <c r="Y35" s="13">
        <v>1521</v>
      </c>
      <c r="Z35" s="13">
        <v>1514</v>
      </c>
      <c r="AA35" s="13">
        <v>1516</v>
      </c>
      <c r="AB35" s="13">
        <v>1530</v>
      </c>
      <c r="AC35" s="13">
        <v>1569</v>
      </c>
      <c r="AD35" s="13">
        <v>1589</v>
      </c>
    </row>
    <row r="36" spans="1:30" s="1" customFormat="1" ht="15" customHeight="1">
      <c r="A36" s="98"/>
      <c r="B36" s="97"/>
      <c r="C36" s="59" t="s">
        <v>62</v>
      </c>
      <c r="D36" s="13">
        <v>3506</v>
      </c>
      <c r="E36" s="13">
        <v>3536</v>
      </c>
      <c r="F36" s="13">
        <v>3519</v>
      </c>
      <c r="G36" s="13">
        <v>3509</v>
      </c>
      <c r="H36" s="13">
        <v>3498</v>
      </c>
      <c r="I36" s="13">
        <v>3484</v>
      </c>
      <c r="J36" s="13">
        <v>3484</v>
      </c>
      <c r="K36" s="13">
        <v>3481</v>
      </c>
      <c r="L36" s="13">
        <v>3465</v>
      </c>
      <c r="M36" s="13">
        <v>3431</v>
      </c>
      <c r="N36" s="13">
        <v>3429</v>
      </c>
      <c r="O36" s="13">
        <v>3422</v>
      </c>
      <c r="P36" s="13">
        <v>3407</v>
      </c>
      <c r="Q36" s="13">
        <v>3398</v>
      </c>
      <c r="R36" s="13">
        <v>3380</v>
      </c>
      <c r="S36" s="13">
        <v>3374</v>
      </c>
      <c r="T36" s="13">
        <v>3363</v>
      </c>
      <c r="U36" s="13">
        <v>3354</v>
      </c>
      <c r="V36" s="13">
        <v>3345</v>
      </c>
      <c r="W36" s="13">
        <v>3340</v>
      </c>
      <c r="X36" s="13">
        <v>3330</v>
      </c>
      <c r="Y36" s="13">
        <v>3321</v>
      </c>
      <c r="Z36" s="13">
        <v>3315</v>
      </c>
      <c r="AA36" s="13">
        <v>3310</v>
      </c>
      <c r="AB36" s="13">
        <v>3432</v>
      </c>
      <c r="AC36" s="13">
        <v>3409</v>
      </c>
      <c r="AD36" s="13">
        <v>3402</v>
      </c>
    </row>
    <row r="37" spans="1:30" s="1" customFormat="1">
      <c r="A37" s="98" t="s">
        <v>4</v>
      </c>
      <c r="B37" s="97" t="s">
        <v>31</v>
      </c>
      <c r="C37" s="59" t="s">
        <v>91</v>
      </c>
      <c r="D37" s="13">
        <v>58</v>
      </c>
      <c r="E37" s="13">
        <v>50</v>
      </c>
      <c r="F37" s="13">
        <v>50</v>
      </c>
      <c r="G37" s="13">
        <v>50</v>
      </c>
      <c r="H37" s="13">
        <v>50</v>
      </c>
      <c r="I37" s="13">
        <v>51</v>
      </c>
      <c r="J37" s="13">
        <v>52</v>
      </c>
      <c r="K37" s="13">
        <v>52</v>
      </c>
      <c r="L37" s="13">
        <v>53</v>
      </c>
      <c r="M37" s="13">
        <v>52</v>
      </c>
      <c r="N37" s="13">
        <v>52</v>
      </c>
      <c r="O37" s="13">
        <v>53</v>
      </c>
      <c r="P37" s="13">
        <v>52</v>
      </c>
      <c r="Q37" s="13">
        <v>53</v>
      </c>
      <c r="R37" s="13">
        <v>53</v>
      </c>
      <c r="S37" s="13">
        <v>52</v>
      </c>
      <c r="T37" s="13">
        <v>54</v>
      </c>
      <c r="U37" s="13">
        <v>54</v>
      </c>
      <c r="V37" s="13">
        <v>53</v>
      </c>
      <c r="W37" s="13">
        <v>52</v>
      </c>
      <c r="X37" s="13">
        <v>52</v>
      </c>
      <c r="Y37" s="13">
        <v>51</v>
      </c>
      <c r="Z37" s="13">
        <v>51</v>
      </c>
      <c r="AA37" s="13">
        <v>50</v>
      </c>
      <c r="AB37" s="13">
        <v>50</v>
      </c>
      <c r="AC37" s="13">
        <v>50</v>
      </c>
      <c r="AD37" s="13">
        <v>49</v>
      </c>
    </row>
    <row r="38" spans="1:30" s="1" customFormat="1">
      <c r="A38" s="98"/>
      <c r="B38" s="97"/>
      <c r="C38" s="59" t="s">
        <v>63</v>
      </c>
      <c r="D38" s="13">
        <v>959</v>
      </c>
      <c r="E38" s="13">
        <v>1613</v>
      </c>
      <c r="F38" s="13">
        <v>1614</v>
      </c>
      <c r="G38" s="13">
        <v>1391</v>
      </c>
      <c r="H38" s="13">
        <v>1401</v>
      </c>
      <c r="I38" s="13">
        <v>1392</v>
      </c>
      <c r="J38" s="13">
        <v>1438</v>
      </c>
      <c r="K38" s="13">
        <v>1496</v>
      </c>
      <c r="L38" s="13">
        <v>1496</v>
      </c>
      <c r="M38" s="13">
        <v>1502</v>
      </c>
      <c r="N38" s="13">
        <v>1522</v>
      </c>
      <c r="O38" s="13">
        <v>1479</v>
      </c>
      <c r="P38" s="13">
        <v>1494</v>
      </c>
      <c r="Q38" s="13">
        <v>1512</v>
      </c>
      <c r="R38" s="13">
        <v>1529</v>
      </c>
      <c r="S38" s="13">
        <v>1533</v>
      </c>
      <c r="T38" s="13">
        <v>1606</v>
      </c>
      <c r="U38" s="13">
        <v>1589</v>
      </c>
      <c r="V38" s="13">
        <v>1615</v>
      </c>
      <c r="W38" s="13">
        <v>1606</v>
      </c>
      <c r="X38" s="13">
        <v>1597</v>
      </c>
      <c r="Y38" s="13">
        <v>1617</v>
      </c>
      <c r="Z38" s="13">
        <v>1598</v>
      </c>
      <c r="AA38" s="13">
        <v>1630</v>
      </c>
      <c r="AB38" s="13">
        <v>1641</v>
      </c>
      <c r="AC38" s="13">
        <v>1656</v>
      </c>
      <c r="AD38" s="13">
        <v>1711</v>
      </c>
    </row>
    <row r="39" spans="1:30" s="1" customFormat="1">
      <c r="A39" s="98"/>
      <c r="B39" s="97"/>
      <c r="C39" s="59" t="s">
        <v>64</v>
      </c>
      <c r="D39" s="13">
        <v>64</v>
      </c>
      <c r="E39" s="13">
        <v>54</v>
      </c>
      <c r="F39" s="13">
        <v>54</v>
      </c>
      <c r="G39" s="13">
        <v>53</v>
      </c>
      <c r="H39" s="13">
        <v>56</v>
      </c>
      <c r="I39" s="13">
        <v>59</v>
      </c>
      <c r="J39" s="13">
        <v>58</v>
      </c>
      <c r="K39" s="13">
        <v>55</v>
      </c>
      <c r="L39" s="13">
        <v>53</v>
      </c>
      <c r="M39" s="13">
        <v>53</v>
      </c>
      <c r="N39" s="13">
        <v>53</v>
      </c>
      <c r="O39" s="13">
        <v>53</v>
      </c>
      <c r="P39" s="13">
        <v>52</v>
      </c>
      <c r="Q39" s="13">
        <v>52</v>
      </c>
      <c r="R39" s="13">
        <v>56</v>
      </c>
      <c r="S39" s="13">
        <v>55</v>
      </c>
      <c r="T39" s="13">
        <v>54</v>
      </c>
      <c r="U39" s="13">
        <v>55</v>
      </c>
      <c r="V39" s="13">
        <v>56</v>
      </c>
      <c r="W39" s="13">
        <v>57</v>
      </c>
      <c r="X39" s="13">
        <v>54</v>
      </c>
      <c r="Y39" s="13">
        <v>55</v>
      </c>
      <c r="Z39" s="13">
        <v>56</v>
      </c>
      <c r="AA39" s="13">
        <v>60</v>
      </c>
      <c r="AB39" s="13">
        <v>61</v>
      </c>
      <c r="AC39" s="13">
        <v>62</v>
      </c>
      <c r="AD39" s="13">
        <v>65</v>
      </c>
    </row>
    <row r="40" spans="1:30" ht="15" customHeight="1">
      <c r="A40" s="99" t="s">
        <v>0</v>
      </c>
      <c r="B40" s="99"/>
      <c r="C40" s="99"/>
      <c r="D40" s="29">
        <f t="shared" ref="D40:AD40" si="0">SUM(D5:D39)</f>
        <v>26818</v>
      </c>
      <c r="E40" s="29">
        <f t="shared" si="0"/>
        <v>33458</v>
      </c>
      <c r="F40" s="29">
        <f t="shared" si="0"/>
        <v>33436</v>
      </c>
      <c r="G40" s="29">
        <f t="shared" si="0"/>
        <v>33447</v>
      </c>
      <c r="H40" s="29">
        <f t="shared" si="0"/>
        <v>33517</v>
      </c>
      <c r="I40" s="29">
        <f t="shared" si="0"/>
        <v>33620</v>
      </c>
      <c r="J40" s="29">
        <f t="shared" si="0"/>
        <v>33841</v>
      </c>
      <c r="K40" s="29">
        <f t="shared" si="0"/>
        <v>34149</v>
      </c>
      <c r="L40" s="29">
        <f t="shared" si="0"/>
        <v>34193</v>
      </c>
      <c r="M40" s="29">
        <f t="shared" si="0"/>
        <v>34275</v>
      </c>
      <c r="N40" s="29">
        <f t="shared" si="0"/>
        <v>34404</v>
      </c>
      <c r="O40" s="29">
        <f t="shared" si="0"/>
        <v>34319</v>
      </c>
      <c r="P40" s="29">
        <f t="shared" si="0"/>
        <v>34403</v>
      </c>
      <c r="Q40" s="29">
        <f t="shared" si="0"/>
        <v>34403</v>
      </c>
      <c r="R40" s="29">
        <f t="shared" si="0"/>
        <v>34413</v>
      </c>
      <c r="S40" s="29">
        <f t="shared" si="0"/>
        <v>34440</v>
      </c>
      <c r="T40" s="29">
        <f t="shared" si="0"/>
        <v>34692</v>
      </c>
      <c r="U40" s="29">
        <f t="shared" si="0"/>
        <v>34748</v>
      </c>
      <c r="V40" s="29">
        <f t="shared" si="0"/>
        <v>34799</v>
      </c>
      <c r="W40" s="29">
        <f t="shared" si="0"/>
        <v>34963</v>
      </c>
      <c r="X40" s="29">
        <f t="shared" si="0"/>
        <v>34780</v>
      </c>
      <c r="Y40" s="29">
        <f t="shared" si="0"/>
        <v>34772</v>
      </c>
      <c r="Z40" s="29">
        <f t="shared" si="0"/>
        <v>34771</v>
      </c>
      <c r="AA40" s="29">
        <f t="shared" si="0"/>
        <v>34804</v>
      </c>
      <c r="AB40" s="29">
        <f t="shared" si="0"/>
        <v>34978</v>
      </c>
      <c r="AC40" s="29">
        <f t="shared" si="0"/>
        <v>35209</v>
      </c>
      <c r="AD40" s="29">
        <f t="shared" si="0"/>
        <v>35452</v>
      </c>
    </row>
    <row r="42" spans="1:30">
      <c r="A42" s="7" t="s">
        <v>115</v>
      </c>
      <c r="E42" s="10"/>
      <c r="F42" s="10"/>
      <c r="G42" s="10"/>
      <c r="H42" s="10"/>
    </row>
    <row r="43" spans="1:30">
      <c r="A43" s="1" t="s">
        <v>116</v>
      </c>
      <c r="B43" s="1"/>
      <c r="E43" s="10"/>
      <c r="F43" s="10"/>
      <c r="G43" s="10"/>
      <c r="H43" s="10"/>
    </row>
    <row r="44" spans="1:30" ht="30.75" customHeight="1">
      <c r="A44" s="95" t="s">
        <v>137</v>
      </c>
      <c r="B44" s="95"/>
      <c r="C44" s="95"/>
      <c r="D44" s="95"/>
      <c r="E44" s="95"/>
      <c r="F44" s="95"/>
      <c r="G44" s="95"/>
      <c r="H44" s="95"/>
      <c r="I44" s="95"/>
    </row>
    <row r="45" spans="1:30">
      <c r="E45" s="10"/>
      <c r="F45" s="10"/>
      <c r="G45" s="10"/>
      <c r="H45" s="10"/>
    </row>
    <row r="46" spans="1:30">
      <c r="E46" s="10"/>
      <c r="F46" s="10"/>
      <c r="G46" s="10"/>
      <c r="H46" s="10"/>
    </row>
    <row r="47" spans="1:30">
      <c r="E47" s="10"/>
      <c r="F47" s="10"/>
      <c r="G47" s="10"/>
      <c r="H47" s="10"/>
    </row>
    <row r="48" spans="1:30">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sheetData>
  <mergeCells count="19">
    <mergeCell ref="A44:I44"/>
    <mergeCell ref="B21:B22"/>
    <mergeCell ref="A17:A22"/>
    <mergeCell ref="B17:B20"/>
    <mergeCell ref="B29:B30"/>
    <mergeCell ref="A23:A24"/>
    <mergeCell ref="A25:A28"/>
    <mergeCell ref="A40:C40"/>
    <mergeCell ref="A37:A39"/>
    <mergeCell ref="B37:B39"/>
    <mergeCell ref="A5:A9"/>
    <mergeCell ref="B6:B7"/>
    <mergeCell ref="A11:A16"/>
    <mergeCell ref="B11:B13"/>
    <mergeCell ref="B26:B27"/>
    <mergeCell ref="A29:A31"/>
    <mergeCell ref="A32:A36"/>
    <mergeCell ref="B32:B36"/>
    <mergeCell ref="A2:AD2"/>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63.42578125" customWidth="1"/>
    <col min="11" max="12" width="19" customWidth="1"/>
  </cols>
  <sheetData>
    <row r="1" spans="1:10" ht="30" customHeight="1">
      <c r="A1" s="93" t="s">
        <v>124</v>
      </c>
      <c r="B1" s="93"/>
      <c r="C1" s="93"/>
      <c r="D1" s="93"/>
      <c r="E1" s="93"/>
      <c r="F1" s="93"/>
      <c r="G1" s="93"/>
      <c r="H1" s="93"/>
      <c r="I1" s="93"/>
      <c r="J1" s="93"/>
    </row>
    <row r="2" spans="1:10">
      <c r="A2" s="1"/>
    </row>
    <row r="3" spans="1:10" ht="39.950000000000003" customHeight="1">
      <c r="A3" s="94" t="s">
        <v>125</v>
      </c>
      <c r="B3" s="101"/>
      <c r="C3" s="101"/>
      <c r="D3" s="101"/>
      <c r="E3" s="101"/>
      <c r="F3" s="101"/>
      <c r="G3" s="101"/>
      <c r="H3" s="101"/>
      <c r="I3" s="101"/>
      <c r="J3" s="101"/>
    </row>
    <row r="4" spans="1:10" ht="75">
      <c r="A4" s="47" t="s">
        <v>33</v>
      </c>
      <c r="B4" s="48" t="s">
        <v>99</v>
      </c>
      <c r="C4" s="48" t="s">
        <v>98</v>
      </c>
      <c r="D4" s="48" t="s">
        <v>100</v>
      </c>
      <c r="E4" s="48" t="s">
        <v>93</v>
      </c>
      <c r="F4" s="48" t="s">
        <v>94</v>
      </c>
      <c r="G4" s="48" t="s">
        <v>95</v>
      </c>
      <c r="H4" s="48" t="s">
        <v>96</v>
      </c>
      <c r="I4" s="48" t="s">
        <v>97</v>
      </c>
      <c r="J4" s="49" t="s">
        <v>56</v>
      </c>
    </row>
    <row r="5" spans="1:10">
      <c r="A5" s="50">
        <v>45660</v>
      </c>
      <c r="B5" s="51">
        <v>109</v>
      </c>
      <c r="C5" s="51">
        <v>319</v>
      </c>
      <c r="D5" s="52">
        <f>SUM(B5:C5)</f>
        <v>428</v>
      </c>
      <c r="E5" s="51">
        <v>410</v>
      </c>
      <c r="F5" s="51">
        <v>18</v>
      </c>
      <c r="G5" s="51">
        <v>644</v>
      </c>
      <c r="H5" s="53">
        <f>+D5-G5</f>
        <v>-216</v>
      </c>
      <c r="I5" s="54">
        <f>+IF(((D5/G5)-1)&lt;=0,0,((D5/G5)-1))</f>
        <v>0</v>
      </c>
      <c r="J5" s="55"/>
    </row>
    <row r="6" spans="1:10">
      <c r="A6" s="50">
        <v>45667</v>
      </c>
      <c r="B6" s="51">
        <v>119</v>
      </c>
      <c r="C6" s="51">
        <v>322</v>
      </c>
      <c r="D6" s="52">
        <f t="shared" ref="D6:D9" si="0">SUM(B6:C6)</f>
        <v>441</v>
      </c>
      <c r="E6" s="51">
        <v>422</v>
      </c>
      <c r="F6" s="51">
        <v>19</v>
      </c>
      <c r="G6" s="51">
        <v>644</v>
      </c>
      <c r="H6" s="53">
        <f t="shared" ref="H6:H9" si="1">+D6-G6</f>
        <v>-203</v>
      </c>
      <c r="I6" s="54">
        <f t="shared" ref="I6:I9" si="2">+IF(((D6/G6)-1)&lt;=0,0,((D6/G6)-1))</f>
        <v>0</v>
      </c>
      <c r="J6" s="56"/>
    </row>
    <row r="7" spans="1:10">
      <c r="A7" s="50">
        <v>45674</v>
      </c>
      <c r="B7" s="51">
        <v>117</v>
      </c>
      <c r="C7" s="51">
        <v>327</v>
      </c>
      <c r="D7" s="52">
        <f t="shared" si="0"/>
        <v>444</v>
      </c>
      <c r="E7" s="51">
        <v>427</v>
      </c>
      <c r="F7" s="51">
        <v>17</v>
      </c>
      <c r="G7" s="51">
        <v>644</v>
      </c>
      <c r="H7" s="53">
        <f t="shared" si="1"/>
        <v>-200</v>
      </c>
      <c r="I7" s="54">
        <f t="shared" si="2"/>
        <v>0</v>
      </c>
      <c r="J7" s="56"/>
    </row>
    <row r="8" spans="1:10">
      <c r="A8" s="50">
        <v>45681</v>
      </c>
      <c r="B8" s="51">
        <v>124</v>
      </c>
      <c r="C8" s="51">
        <v>332</v>
      </c>
      <c r="D8" s="52">
        <f t="shared" si="0"/>
        <v>456</v>
      </c>
      <c r="E8" s="51">
        <v>440</v>
      </c>
      <c r="F8" s="51">
        <v>16</v>
      </c>
      <c r="G8" s="51">
        <v>644</v>
      </c>
      <c r="H8" s="53">
        <f t="shared" si="1"/>
        <v>-188</v>
      </c>
      <c r="I8" s="54">
        <f t="shared" si="2"/>
        <v>0</v>
      </c>
      <c r="J8" s="56"/>
    </row>
    <row r="9" spans="1:10">
      <c r="A9" s="50">
        <v>45688</v>
      </c>
      <c r="B9" s="51">
        <v>132</v>
      </c>
      <c r="C9" s="51">
        <v>327</v>
      </c>
      <c r="D9" s="52">
        <f t="shared" si="0"/>
        <v>459</v>
      </c>
      <c r="E9" s="51">
        <v>442</v>
      </c>
      <c r="F9" s="51">
        <v>17</v>
      </c>
      <c r="G9" s="51">
        <v>644</v>
      </c>
      <c r="H9" s="53">
        <f t="shared" si="1"/>
        <v>-185</v>
      </c>
      <c r="I9" s="54">
        <f t="shared" si="2"/>
        <v>0</v>
      </c>
      <c r="J9" s="56"/>
    </row>
    <row r="10" spans="1:10">
      <c r="A10" s="81">
        <v>45695</v>
      </c>
      <c r="B10" s="82">
        <v>136</v>
      </c>
      <c r="C10" s="82">
        <v>327</v>
      </c>
      <c r="D10" s="83">
        <f t="shared" ref="D10:D13" si="3">SUM(B10:C10)</f>
        <v>463</v>
      </c>
      <c r="E10" s="82">
        <v>442</v>
      </c>
      <c r="F10" s="82">
        <v>21</v>
      </c>
      <c r="G10" s="51">
        <v>644</v>
      </c>
      <c r="H10" s="84">
        <f t="shared" ref="H10:H13" si="4">+D10-G10</f>
        <v>-181</v>
      </c>
      <c r="I10" s="85">
        <f t="shared" ref="I10:I13" si="5">+IF(((D10/G10)-1)&lt;=0,0,((D10/G10)-1))</f>
        <v>0</v>
      </c>
      <c r="J10" s="86"/>
    </row>
    <row r="11" spans="1:10">
      <c r="A11" s="81">
        <v>45702</v>
      </c>
      <c r="B11" s="82">
        <v>139</v>
      </c>
      <c r="C11" s="82">
        <v>333</v>
      </c>
      <c r="D11" s="83">
        <f t="shared" si="3"/>
        <v>472</v>
      </c>
      <c r="E11" s="82">
        <v>452</v>
      </c>
      <c r="F11" s="82">
        <v>20</v>
      </c>
      <c r="G11" s="51">
        <v>644</v>
      </c>
      <c r="H11" s="84">
        <f t="shared" si="4"/>
        <v>-172</v>
      </c>
      <c r="I11" s="85">
        <f t="shared" si="5"/>
        <v>0</v>
      </c>
      <c r="J11" s="86"/>
    </row>
    <row r="12" spans="1:10">
      <c r="A12" s="81">
        <v>45709</v>
      </c>
      <c r="B12" s="82">
        <v>149</v>
      </c>
      <c r="C12" s="82">
        <v>333</v>
      </c>
      <c r="D12" s="83">
        <f t="shared" si="3"/>
        <v>482</v>
      </c>
      <c r="E12" s="82">
        <v>461</v>
      </c>
      <c r="F12" s="82">
        <v>21</v>
      </c>
      <c r="G12" s="51">
        <v>644</v>
      </c>
      <c r="H12" s="84">
        <f t="shared" si="4"/>
        <v>-162</v>
      </c>
      <c r="I12" s="85">
        <f t="shared" si="5"/>
        <v>0</v>
      </c>
      <c r="J12" s="86"/>
    </row>
    <row r="13" spans="1:10">
      <c r="A13" s="81">
        <v>45716</v>
      </c>
      <c r="B13" s="82">
        <v>149</v>
      </c>
      <c r="C13" s="82">
        <v>333</v>
      </c>
      <c r="D13" s="83">
        <f t="shared" si="3"/>
        <v>482</v>
      </c>
      <c r="E13" s="82">
        <v>461</v>
      </c>
      <c r="F13" s="82">
        <v>21</v>
      </c>
      <c r="G13" s="51">
        <v>644</v>
      </c>
      <c r="H13" s="84">
        <f t="shared" si="4"/>
        <v>-162</v>
      </c>
      <c r="I13" s="85">
        <f t="shared" si="5"/>
        <v>0</v>
      </c>
      <c r="J13" s="86"/>
    </row>
    <row r="14" spans="1:10">
      <c r="A14" s="81">
        <v>45723</v>
      </c>
      <c r="B14" s="82">
        <v>151</v>
      </c>
      <c r="C14" s="82">
        <v>336</v>
      </c>
      <c r="D14" s="83">
        <f t="shared" ref="D14:D17" si="6">SUM(B14:C14)</f>
        <v>487</v>
      </c>
      <c r="E14" s="82">
        <v>464</v>
      </c>
      <c r="F14" s="82">
        <v>23</v>
      </c>
      <c r="G14" s="51">
        <v>644</v>
      </c>
      <c r="H14" s="84">
        <f t="shared" ref="H14:H17" si="7">+D14-G14</f>
        <v>-157</v>
      </c>
      <c r="I14" s="85">
        <f t="shared" ref="I14:I17" si="8">+IF(((D14/G14)-1)&lt;=0,0,((D14/G14)-1))</f>
        <v>0</v>
      </c>
      <c r="J14" s="86"/>
    </row>
    <row r="15" spans="1:10">
      <c r="A15" s="81">
        <v>45730</v>
      </c>
      <c r="B15" s="82">
        <v>159</v>
      </c>
      <c r="C15" s="82">
        <v>339</v>
      </c>
      <c r="D15" s="83">
        <f t="shared" si="6"/>
        <v>498</v>
      </c>
      <c r="E15" s="82">
        <v>472</v>
      </c>
      <c r="F15" s="82">
        <v>26</v>
      </c>
      <c r="G15" s="51">
        <v>644</v>
      </c>
      <c r="H15" s="84">
        <f t="shared" si="7"/>
        <v>-146</v>
      </c>
      <c r="I15" s="85">
        <f t="shared" si="8"/>
        <v>0</v>
      </c>
      <c r="J15" s="86"/>
    </row>
    <row r="16" spans="1:10">
      <c r="A16" s="81">
        <v>45737</v>
      </c>
      <c r="B16" s="82">
        <v>161</v>
      </c>
      <c r="C16" s="82">
        <v>335</v>
      </c>
      <c r="D16" s="83">
        <f t="shared" si="6"/>
        <v>496</v>
      </c>
      <c r="E16" s="82">
        <v>471</v>
      </c>
      <c r="F16" s="82">
        <v>25</v>
      </c>
      <c r="G16" s="51">
        <v>644</v>
      </c>
      <c r="H16" s="84">
        <f t="shared" si="7"/>
        <v>-148</v>
      </c>
      <c r="I16" s="85">
        <f t="shared" si="8"/>
        <v>0</v>
      </c>
      <c r="J16" s="86"/>
    </row>
    <row r="17" spans="1:10">
      <c r="A17" s="81">
        <v>45744</v>
      </c>
      <c r="B17" s="82">
        <v>157</v>
      </c>
      <c r="C17" s="82">
        <v>337</v>
      </c>
      <c r="D17" s="83">
        <f t="shared" si="6"/>
        <v>494</v>
      </c>
      <c r="E17" s="82">
        <v>468</v>
      </c>
      <c r="F17" s="82">
        <v>26</v>
      </c>
      <c r="G17" s="51">
        <v>644</v>
      </c>
      <c r="H17" s="84">
        <f t="shared" si="7"/>
        <v>-150</v>
      </c>
      <c r="I17" s="85">
        <f t="shared" si="8"/>
        <v>0</v>
      </c>
      <c r="J17" s="86"/>
    </row>
    <row r="18" spans="1:10">
      <c r="A18" s="79">
        <v>45751</v>
      </c>
      <c r="B18" s="82">
        <v>146</v>
      </c>
      <c r="C18" s="82">
        <v>334</v>
      </c>
      <c r="D18" s="83">
        <f t="shared" ref="D18:D21" si="9">SUM(B18:C18)</f>
        <v>480</v>
      </c>
      <c r="E18" s="82">
        <v>453</v>
      </c>
      <c r="F18" s="82">
        <v>27</v>
      </c>
      <c r="G18" s="82">
        <v>644</v>
      </c>
      <c r="H18" s="84">
        <f t="shared" ref="H18:H21" si="10">+D18-G18</f>
        <v>-164</v>
      </c>
      <c r="I18" s="85">
        <f t="shared" ref="I18:I21" si="11">+IF(((D18/G18)-1)&lt;=0,0,((D18/G18)-1))</f>
        <v>0</v>
      </c>
      <c r="J18" s="86"/>
    </row>
    <row r="19" spans="1:10">
      <c r="A19" s="79">
        <v>45758</v>
      </c>
      <c r="B19" s="82">
        <v>131</v>
      </c>
      <c r="C19" s="82">
        <v>337</v>
      </c>
      <c r="D19" s="83">
        <f t="shared" si="9"/>
        <v>468</v>
      </c>
      <c r="E19" s="82">
        <v>446</v>
      </c>
      <c r="F19" s="82">
        <v>22</v>
      </c>
      <c r="G19" s="82">
        <v>644</v>
      </c>
      <c r="H19" s="84">
        <f t="shared" si="10"/>
        <v>-176</v>
      </c>
      <c r="I19" s="85">
        <f t="shared" si="11"/>
        <v>0</v>
      </c>
      <c r="J19" s="86"/>
    </row>
    <row r="20" spans="1:10">
      <c r="A20" s="79">
        <v>45765</v>
      </c>
      <c r="B20" s="82">
        <v>134</v>
      </c>
      <c r="C20" s="82">
        <v>337</v>
      </c>
      <c r="D20" s="83">
        <f t="shared" si="9"/>
        <v>471</v>
      </c>
      <c r="E20" s="82">
        <v>449</v>
      </c>
      <c r="F20" s="82">
        <v>22</v>
      </c>
      <c r="G20" s="82">
        <v>644</v>
      </c>
      <c r="H20" s="84">
        <f t="shared" si="10"/>
        <v>-173</v>
      </c>
      <c r="I20" s="85">
        <f t="shared" si="11"/>
        <v>0</v>
      </c>
      <c r="J20" s="86"/>
    </row>
    <row r="21" spans="1:10">
      <c r="A21" s="79">
        <v>45772</v>
      </c>
      <c r="B21" s="82">
        <v>138</v>
      </c>
      <c r="C21" s="82">
        <v>337</v>
      </c>
      <c r="D21" s="83">
        <f t="shared" si="9"/>
        <v>475</v>
      </c>
      <c r="E21" s="82">
        <v>453</v>
      </c>
      <c r="F21" s="82">
        <v>22</v>
      </c>
      <c r="G21" s="82">
        <v>644</v>
      </c>
      <c r="H21" s="84">
        <f t="shared" si="10"/>
        <v>-169</v>
      </c>
      <c r="I21" s="85">
        <f t="shared" si="11"/>
        <v>0</v>
      </c>
      <c r="J21" s="86"/>
    </row>
    <row r="22" spans="1:10">
      <c r="A22" s="81">
        <v>45779</v>
      </c>
      <c r="B22" s="82">
        <v>140</v>
      </c>
      <c r="C22" s="82">
        <v>339</v>
      </c>
      <c r="D22" s="83">
        <f t="shared" ref="D22:D26" si="12">SUM(B22:C22)</f>
        <v>479</v>
      </c>
      <c r="E22" s="82">
        <v>455</v>
      </c>
      <c r="F22" s="82">
        <v>24</v>
      </c>
      <c r="G22" s="82">
        <v>644</v>
      </c>
      <c r="H22" s="84">
        <f t="shared" ref="H22:H26" si="13">+D22-G22</f>
        <v>-165</v>
      </c>
      <c r="I22" s="85">
        <f t="shared" ref="I22:I26" si="14">+IF(((D22/G22)-1)&lt;=0,0,((D22/G22)-1))</f>
        <v>0</v>
      </c>
      <c r="J22" s="86"/>
    </row>
    <row r="23" spans="1:10">
      <c r="A23" s="81">
        <v>45786</v>
      </c>
      <c r="B23" s="82">
        <v>129</v>
      </c>
      <c r="C23" s="82">
        <v>337</v>
      </c>
      <c r="D23" s="83">
        <f t="shared" si="12"/>
        <v>466</v>
      </c>
      <c r="E23" s="82">
        <v>445</v>
      </c>
      <c r="F23" s="82">
        <v>21</v>
      </c>
      <c r="G23" s="82">
        <v>644</v>
      </c>
      <c r="H23" s="84">
        <f t="shared" si="13"/>
        <v>-178</v>
      </c>
      <c r="I23" s="85">
        <f t="shared" si="14"/>
        <v>0</v>
      </c>
      <c r="J23" s="86"/>
    </row>
    <row r="24" spans="1:10">
      <c r="A24" s="81">
        <v>45793</v>
      </c>
      <c r="B24" s="82">
        <v>126</v>
      </c>
      <c r="C24" s="82">
        <v>341</v>
      </c>
      <c r="D24" s="83">
        <f t="shared" si="12"/>
        <v>467</v>
      </c>
      <c r="E24" s="82">
        <v>446</v>
      </c>
      <c r="F24" s="82">
        <v>21</v>
      </c>
      <c r="G24" s="82">
        <v>644</v>
      </c>
      <c r="H24" s="84">
        <f t="shared" si="13"/>
        <v>-177</v>
      </c>
      <c r="I24" s="85">
        <f t="shared" si="14"/>
        <v>0</v>
      </c>
      <c r="J24" s="86"/>
    </row>
    <row r="25" spans="1:10">
      <c r="A25" s="81">
        <v>45800</v>
      </c>
      <c r="B25" s="82">
        <v>136</v>
      </c>
      <c r="C25" s="82">
        <v>337</v>
      </c>
      <c r="D25" s="83">
        <f t="shared" si="12"/>
        <v>473</v>
      </c>
      <c r="E25" s="82">
        <v>451</v>
      </c>
      <c r="F25" s="82">
        <v>22</v>
      </c>
      <c r="G25" s="82">
        <v>644</v>
      </c>
      <c r="H25" s="84">
        <f t="shared" si="13"/>
        <v>-171</v>
      </c>
      <c r="I25" s="85">
        <f t="shared" si="14"/>
        <v>0</v>
      </c>
      <c r="J25" s="86"/>
    </row>
    <row r="26" spans="1:10">
      <c r="A26" s="81">
        <v>45807</v>
      </c>
      <c r="B26" s="82">
        <v>144</v>
      </c>
      <c r="C26" s="82">
        <v>337</v>
      </c>
      <c r="D26" s="83">
        <f t="shared" si="12"/>
        <v>481</v>
      </c>
      <c r="E26" s="82">
        <v>460</v>
      </c>
      <c r="F26" s="82">
        <v>21</v>
      </c>
      <c r="G26" s="82">
        <v>510</v>
      </c>
      <c r="H26" s="84">
        <f t="shared" si="13"/>
        <v>-29</v>
      </c>
      <c r="I26" s="85">
        <f t="shared" si="14"/>
        <v>0</v>
      </c>
      <c r="J26" s="86" t="s">
        <v>134</v>
      </c>
    </row>
    <row r="27" spans="1:10">
      <c r="A27" s="81">
        <v>45814</v>
      </c>
      <c r="B27" s="82">
        <v>137</v>
      </c>
      <c r="C27" s="82">
        <v>342</v>
      </c>
      <c r="D27" s="83">
        <f t="shared" ref="D27:D30" si="15">SUM(B27:C27)</f>
        <v>479</v>
      </c>
      <c r="E27" s="82">
        <v>459</v>
      </c>
      <c r="F27" s="82">
        <v>20</v>
      </c>
      <c r="G27" s="82">
        <v>510</v>
      </c>
      <c r="H27" s="84">
        <f t="shared" ref="H27:H30" si="16">+D27-G27</f>
        <v>-31</v>
      </c>
      <c r="I27" s="85">
        <f t="shared" ref="I27:I30" si="17">+IF(((D27/G27)-1)&lt;=0,0,((D27/G27)-1))</f>
        <v>0</v>
      </c>
      <c r="J27" s="86"/>
    </row>
    <row r="28" spans="1:10">
      <c r="A28" s="81">
        <v>45821</v>
      </c>
      <c r="B28" s="82">
        <v>139</v>
      </c>
      <c r="C28" s="82">
        <v>348</v>
      </c>
      <c r="D28" s="83">
        <f t="shared" si="15"/>
        <v>487</v>
      </c>
      <c r="E28" s="82">
        <v>467</v>
      </c>
      <c r="F28" s="82">
        <v>20</v>
      </c>
      <c r="G28" s="82">
        <v>475</v>
      </c>
      <c r="H28" s="84">
        <f t="shared" si="16"/>
        <v>12</v>
      </c>
      <c r="I28" s="85">
        <f t="shared" si="17"/>
        <v>2.5263157894736876E-2</v>
      </c>
      <c r="J28" s="86"/>
    </row>
    <row r="29" spans="1:10">
      <c r="A29" s="81">
        <v>45828</v>
      </c>
      <c r="B29" s="82">
        <v>145</v>
      </c>
      <c r="C29" s="82">
        <v>346</v>
      </c>
      <c r="D29" s="83">
        <f t="shared" si="15"/>
        <v>491</v>
      </c>
      <c r="E29" s="82">
        <v>471</v>
      </c>
      <c r="F29" s="82">
        <v>20</v>
      </c>
      <c r="G29" s="82">
        <v>475</v>
      </c>
      <c r="H29" s="84">
        <f t="shared" si="16"/>
        <v>16</v>
      </c>
      <c r="I29" s="85">
        <f t="shared" si="17"/>
        <v>3.3684210526315761E-2</v>
      </c>
      <c r="J29" s="86"/>
    </row>
    <row r="30" spans="1:10" ht="45">
      <c r="A30" s="81">
        <v>45835</v>
      </c>
      <c r="B30" s="82">
        <v>153</v>
      </c>
      <c r="C30" s="82">
        <v>350</v>
      </c>
      <c r="D30" s="83">
        <f t="shared" si="15"/>
        <v>503</v>
      </c>
      <c r="E30" s="82">
        <v>479</v>
      </c>
      <c r="F30" s="82">
        <v>24</v>
      </c>
      <c r="G30" s="82">
        <v>475</v>
      </c>
      <c r="H30" s="84">
        <f t="shared" si="16"/>
        <v>28</v>
      </c>
      <c r="I30" s="85">
        <f t="shared" si="17"/>
        <v>5.8947368421052637E-2</v>
      </c>
      <c r="J30" s="86" t="s">
        <v>139</v>
      </c>
    </row>
    <row r="31" spans="1:10" ht="30">
      <c r="A31" s="74" t="s">
        <v>57</v>
      </c>
      <c r="B31" s="75">
        <f>SUBTOTAL(101,Tabla5[AI MEDIDAS CAUTELARES 
(a)])</f>
        <v>138.46153846153845</v>
      </c>
      <c r="C31" s="75">
        <f>SUBTOTAL(101,Tabla5[AI MEDIDAS SOCIOEDUCATIVAS PRIVATIVAS DE LIBERTAD
(b)])</f>
        <v>335.46153846153845</v>
      </c>
      <c r="D31" s="75">
        <f>SUBTOTAL(101,Tabla5[TOTAL AI
(c)=a+b])</f>
        <v>473.92307692307691</v>
      </c>
      <c r="E31" s="75">
        <f>SUBTOTAL(101,Tabla5[AI HOMBRES])</f>
        <v>452.53846153846155</v>
      </c>
      <c r="F31" s="75">
        <f>SUBTOTAL(101,Tabla5[AI MUJERES])</f>
        <v>21.384615384615383</v>
      </c>
      <c r="G31" s="75">
        <f>+G30</f>
        <v>475</v>
      </c>
      <c r="H31" s="76">
        <f>+Tabla5[[#Totals],[TOTAL AI
(c)=a+b]]-Tabla5[[#Totals],[ CAPACIDAD INSTALADA EFECTIVA
(d)]]</f>
        <v>-1.0769230769230944</v>
      </c>
      <c r="I31" s="77">
        <f>+IF(((D31/G31)-1)&lt;=0,0,((D31/G31)-1))</f>
        <v>0</v>
      </c>
      <c r="J31" s="78"/>
    </row>
    <row r="33" spans="1:10">
      <c r="A33" s="44" t="s">
        <v>141</v>
      </c>
      <c r="B33" s="44"/>
      <c r="C33" s="44"/>
      <c r="D33" s="44"/>
      <c r="E33" s="44"/>
      <c r="F33" s="44"/>
      <c r="G33" s="44"/>
      <c r="H33" s="44"/>
      <c r="I33" s="44"/>
      <c r="J33" s="44"/>
    </row>
    <row r="34" spans="1:10">
      <c r="A34" s="1" t="s">
        <v>116</v>
      </c>
      <c r="B34" s="1"/>
      <c r="C34" s="1"/>
      <c r="D34" s="1"/>
      <c r="E34" s="1"/>
      <c r="F34" s="1"/>
      <c r="G34" s="1"/>
      <c r="H34" s="1"/>
      <c r="I34" s="1"/>
      <c r="J34" s="1"/>
    </row>
    <row r="35" spans="1:10" ht="15" customHeight="1">
      <c r="A35" s="1" t="s">
        <v>118</v>
      </c>
      <c r="B35" s="1"/>
      <c r="C35" s="1"/>
      <c r="D35" s="1"/>
      <c r="E35" s="1"/>
      <c r="F35" s="1"/>
      <c r="G35" s="1"/>
      <c r="H35" s="1"/>
      <c r="I35" s="1"/>
      <c r="J35" s="1"/>
    </row>
    <row r="36" spans="1:10">
      <c r="A36" s="1" t="s">
        <v>50</v>
      </c>
    </row>
    <row r="37" spans="1:10">
      <c r="A37" s="1"/>
    </row>
    <row r="39" spans="1:10" ht="39.950000000000003" customHeight="1">
      <c r="A39" s="96" t="s">
        <v>126</v>
      </c>
      <c r="B39" s="100"/>
      <c r="C39" s="100"/>
      <c r="D39" s="100"/>
      <c r="E39" s="100"/>
      <c r="F39" s="100"/>
      <c r="G39" s="100"/>
      <c r="H39" s="100"/>
      <c r="I39" s="100"/>
      <c r="J39" s="100"/>
    </row>
    <row r="40" spans="1:10" ht="75">
      <c r="A40" s="57" t="s">
        <v>41</v>
      </c>
      <c r="B40" s="57" t="s">
        <v>99</v>
      </c>
      <c r="C40" s="57" t="s">
        <v>98</v>
      </c>
      <c r="D40" s="57" t="s">
        <v>100</v>
      </c>
      <c r="E40" s="57" t="s">
        <v>93</v>
      </c>
      <c r="F40" s="57" t="s">
        <v>94</v>
      </c>
      <c r="G40" s="57" t="s">
        <v>95</v>
      </c>
      <c r="H40" s="57" t="s">
        <v>96</v>
      </c>
      <c r="I40" s="57" t="s">
        <v>97</v>
      </c>
      <c r="J40" s="57" t="s">
        <v>56</v>
      </c>
    </row>
    <row r="41" spans="1:10">
      <c r="A41" s="26" t="s">
        <v>52</v>
      </c>
      <c r="B41" s="30">
        <f>AVERAGE(B5:B9)</f>
        <v>120.2</v>
      </c>
      <c r="C41" s="30">
        <f>AVERAGE(C5:C9)</f>
        <v>325.39999999999998</v>
      </c>
      <c r="D41" s="31">
        <f>AVERAGE(D5:D9)</f>
        <v>445.6</v>
      </c>
      <c r="E41" s="30">
        <f t="shared" ref="E41:F41" si="18">AVERAGE(E5:E9)</f>
        <v>428.2</v>
      </c>
      <c r="F41" s="30">
        <f t="shared" si="18"/>
        <v>17.399999999999999</v>
      </c>
      <c r="G41" s="30">
        <f>+G9</f>
        <v>644</v>
      </c>
      <c r="H41" s="39">
        <f t="shared" ref="H41" si="19">+D41-G41</f>
        <v>-198.39999999999998</v>
      </c>
      <c r="I41" s="15">
        <f t="shared" ref="I41" si="20">+IF(((D41/G41)-1)&lt;=0,0,((D41/G41)-1))</f>
        <v>0</v>
      </c>
      <c r="J41" s="58"/>
    </row>
    <row r="42" spans="1:10">
      <c r="A42" s="26" t="s">
        <v>128</v>
      </c>
      <c r="B42" s="30">
        <f>AVERAGE(B10:B13)</f>
        <v>143.25</v>
      </c>
      <c r="C42" s="30">
        <f t="shared" ref="C42:F42" si="21">AVERAGE(C10:C13)</f>
        <v>331.5</v>
      </c>
      <c r="D42" s="31">
        <f t="shared" si="21"/>
        <v>474.75</v>
      </c>
      <c r="E42" s="30">
        <f t="shared" si="21"/>
        <v>454</v>
      </c>
      <c r="F42" s="30">
        <f t="shared" si="21"/>
        <v>20.75</v>
      </c>
      <c r="G42" s="30">
        <f>+G13</f>
        <v>644</v>
      </c>
      <c r="H42" s="39">
        <f t="shared" ref="H42" si="22">+D42-G42</f>
        <v>-169.25</v>
      </c>
      <c r="I42" s="15">
        <f t="shared" ref="I42" si="23">+IF(((D42/G42)-1)&lt;=0,0,((D42/G42)-1))</f>
        <v>0</v>
      </c>
      <c r="J42" s="58"/>
    </row>
    <row r="43" spans="1:10">
      <c r="A43" s="26" t="s">
        <v>130</v>
      </c>
      <c r="B43" s="30">
        <f>AVERAGE(B14:B17)</f>
        <v>157</v>
      </c>
      <c r="C43" s="30">
        <f t="shared" ref="C43:F43" si="24">AVERAGE(C14:C17)</f>
        <v>336.75</v>
      </c>
      <c r="D43" s="31">
        <f>AVERAGE(D14:D17)</f>
        <v>493.75</v>
      </c>
      <c r="E43" s="30">
        <f t="shared" si="24"/>
        <v>468.75</v>
      </c>
      <c r="F43" s="30">
        <f t="shared" si="24"/>
        <v>25</v>
      </c>
      <c r="G43" s="30">
        <f>+G17</f>
        <v>644</v>
      </c>
      <c r="H43" s="39">
        <f t="shared" ref="H43" si="25">+D43-G43</f>
        <v>-150.25</v>
      </c>
      <c r="I43" s="15">
        <f t="shared" ref="I43" si="26">+IF(((D43/G43)-1)&lt;=0,0,((D43/G43)-1))</f>
        <v>0</v>
      </c>
      <c r="J43" s="58"/>
    </row>
    <row r="44" spans="1:10">
      <c r="A44" s="26" t="s">
        <v>131</v>
      </c>
      <c r="B44" s="30">
        <f>AVERAGE(B18:B21)</f>
        <v>137.25</v>
      </c>
      <c r="C44" s="30">
        <f t="shared" ref="C44:F44" si="27">AVERAGE(C18:C21)</f>
        <v>336.25</v>
      </c>
      <c r="D44" s="31">
        <f t="shared" si="27"/>
        <v>473.5</v>
      </c>
      <c r="E44" s="30">
        <f t="shared" si="27"/>
        <v>450.25</v>
      </c>
      <c r="F44" s="30">
        <f t="shared" si="27"/>
        <v>23.25</v>
      </c>
      <c r="G44" s="30">
        <f>+G21</f>
        <v>644</v>
      </c>
      <c r="H44" s="39">
        <f t="shared" ref="H44" si="28">+D44-G44</f>
        <v>-170.5</v>
      </c>
      <c r="I44" s="15">
        <f t="shared" ref="I44" si="29">+IF(((D44/G44)-1)&lt;=0,0,((D44/G44)-1))</f>
        <v>0</v>
      </c>
      <c r="J44" s="58"/>
    </row>
    <row r="45" spans="1:10">
      <c r="A45" s="26" t="s">
        <v>133</v>
      </c>
      <c r="B45" s="30">
        <f>AVERAGE(B22:B26)</f>
        <v>135</v>
      </c>
      <c r="C45" s="30">
        <f t="shared" ref="C45:F45" si="30">AVERAGE(C22:C26)</f>
        <v>338.2</v>
      </c>
      <c r="D45" s="31">
        <f t="shared" si="30"/>
        <v>473.2</v>
      </c>
      <c r="E45" s="30">
        <f t="shared" si="30"/>
        <v>451.4</v>
      </c>
      <c r="F45" s="30">
        <f t="shared" si="30"/>
        <v>21.8</v>
      </c>
      <c r="G45" s="30">
        <f>+G26</f>
        <v>510</v>
      </c>
      <c r="H45" s="39">
        <f t="shared" ref="H45" si="31">+D45-G45</f>
        <v>-36.800000000000011</v>
      </c>
      <c r="I45" s="15">
        <f t="shared" ref="I45" si="32">+IF(((D45/G45)-1)&lt;=0,0,((D45/G45)-1))</f>
        <v>0</v>
      </c>
      <c r="J45" s="58" t="s">
        <v>134</v>
      </c>
    </row>
    <row r="46" spans="1:10" ht="45">
      <c r="A46" s="26" t="s">
        <v>138</v>
      </c>
      <c r="B46" s="30">
        <f>AVERAGE(B27:B30)</f>
        <v>143.5</v>
      </c>
      <c r="C46" s="30">
        <f t="shared" ref="C46:F46" si="33">AVERAGE(C27:C30)</f>
        <v>346.5</v>
      </c>
      <c r="D46" s="31">
        <f t="shared" si="33"/>
        <v>490</v>
      </c>
      <c r="E46" s="30">
        <f t="shared" si="33"/>
        <v>469</v>
      </c>
      <c r="F46" s="30">
        <f t="shared" si="33"/>
        <v>21</v>
      </c>
      <c r="G46" s="30">
        <f>+G30</f>
        <v>475</v>
      </c>
      <c r="H46" s="39">
        <f t="shared" ref="H46" si="34">+D46-G46</f>
        <v>15</v>
      </c>
      <c r="I46" s="15">
        <f t="shared" ref="I46" si="35">+IF(((D46/G46)-1)&lt;=0,0,((D46/G46)-1))</f>
        <v>3.1578947368421151E-2</v>
      </c>
      <c r="J46" s="92" t="s">
        <v>139</v>
      </c>
    </row>
    <row r="47" spans="1:10" ht="30">
      <c r="A47" s="33" t="s">
        <v>57</v>
      </c>
      <c r="B47" s="34">
        <f>+Tabla5[[#Totals],[AI MEDIDAS CAUTELARES 
(a)]]</f>
        <v>138.46153846153845</v>
      </c>
      <c r="C47" s="34">
        <f>+Tabla5[[#Totals],[AI MEDIDAS SOCIOEDUCATIVAS PRIVATIVAS DE LIBERTAD
(b)]]</f>
        <v>335.46153846153845</v>
      </c>
      <c r="D47" s="34">
        <f>+Tabla5[[#Totals],[TOTAL AI
(c)=a+b]]</f>
        <v>473.92307692307691</v>
      </c>
      <c r="E47" s="34">
        <f>+Tabla5[[#Totals],[AI HOMBRES]]</f>
        <v>452.53846153846155</v>
      </c>
      <c r="F47" s="34">
        <f>+Tabla5[[#Totals],[AI MUJERES]]</f>
        <v>21.384615384615383</v>
      </c>
      <c r="G47" s="34">
        <f>+Tabla5[[#Totals],[ CAPACIDAD INSTALADA EFECTIVA
(d)]]</f>
        <v>475</v>
      </c>
      <c r="H47" s="34">
        <f>+Tabla5[[#Totals],[PLAZAS FALTANTES
(e)=c-d]]</f>
        <v>-1.0769230769230944</v>
      </c>
      <c r="I47" s="37">
        <f>+Tabla5[[#Totals],[% HACINAMIENTO*
(f)=((c/d)-1)*100]]</f>
        <v>0</v>
      </c>
      <c r="J47" s="35"/>
    </row>
    <row r="48" spans="1:10">
      <c r="A48" s="4"/>
      <c r="B48" s="4"/>
      <c r="C48" s="4"/>
      <c r="D48" s="4"/>
      <c r="E48" s="4"/>
      <c r="F48" s="4"/>
      <c r="G48" s="1"/>
      <c r="H48" s="1"/>
      <c r="I48" s="1"/>
      <c r="J48" s="24"/>
    </row>
    <row r="49" spans="1:10">
      <c r="A49" s="44" t="s">
        <v>117</v>
      </c>
      <c r="B49" s="44"/>
      <c r="C49" s="44"/>
      <c r="D49" s="44"/>
      <c r="E49" s="44"/>
      <c r="F49" s="44"/>
      <c r="G49" s="44"/>
      <c r="H49" s="44"/>
      <c r="I49" s="44"/>
      <c r="J49" s="44"/>
    </row>
    <row r="50" spans="1:10">
      <c r="A50" s="1" t="s">
        <v>116</v>
      </c>
      <c r="B50" s="1"/>
      <c r="C50" s="1"/>
      <c r="D50" s="1"/>
      <c r="E50" s="1"/>
      <c r="F50" s="1"/>
      <c r="G50" s="1"/>
      <c r="H50" s="1"/>
      <c r="I50" s="1"/>
      <c r="J50" s="1"/>
    </row>
    <row r="51" spans="1:10" ht="15" customHeight="1">
      <c r="A51" s="1" t="s">
        <v>118</v>
      </c>
      <c r="B51" s="1"/>
      <c r="C51" s="1"/>
      <c r="D51" s="1"/>
      <c r="E51" s="1"/>
      <c r="F51" s="1"/>
      <c r="G51" s="1"/>
      <c r="H51" s="1"/>
      <c r="I51" s="1"/>
      <c r="J51" s="1"/>
    </row>
    <row r="52" spans="1:10">
      <c r="A52" s="1" t="s">
        <v>50</v>
      </c>
      <c r="B52" s="1"/>
      <c r="C52" s="1"/>
      <c r="D52" s="1"/>
      <c r="E52" s="1"/>
      <c r="F52" s="1"/>
      <c r="G52" s="1"/>
      <c r="H52" s="1"/>
      <c r="I52" s="1"/>
      <c r="J52" s="24"/>
    </row>
    <row r="56" spans="1:10">
      <c r="D56" s="73"/>
    </row>
  </sheetData>
  <mergeCells count="3">
    <mergeCell ref="A39:J39"/>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38"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0"/>
  <sheetViews>
    <sheetView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110" width="7.140625" customWidth="1"/>
  </cols>
  <sheetData>
    <row r="2" spans="1:30" ht="39.950000000000003" customHeight="1">
      <c r="A2" s="96" t="s">
        <v>127</v>
      </c>
      <c r="B2" s="96"/>
      <c r="C2" s="96"/>
      <c r="D2" s="96"/>
      <c r="E2" s="96"/>
      <c r="F2" s="96"/>
      <c r="G2" s="96"/>
      <c r="H2" s="96"/>
      <c r="I2" s="96"/>
      <c r="J2" s="96"/>
      <c r="K2" s="96"/>
      <c r="L2" s="96"/>
      <c r="M2" s="96"/>
      <c r="N2" s="96"/>
      <c r="O2" s="96"/>
      <c r="P2" s="96"/>
      <c r="Q2" s="96"/>
      <c r="R2" s="96"/>
      <c r="S2" s="96"/>
      <c r="T2" s="96"/>
      <c r="U2" s="96"/>
      <c r="V2" s="96"/>
      <c r="W2" s="96"/>
      <c r="X2" s="96"/>
      <c r="Y2" s="96"/>
      <c r="Z2" s="96"/>
    </row>
    <row r="3" spans="1:30">
      <c r="A3" s="1"/>
      <c r="B3" s="1"/>
      <c r="C3" s="1"/>
      <c r="D3" s="1"/>
      <c r="E3" s="1"/>
      <c r="F3" s="1"/>
      <c r="G3" s="1"/>
      <c r="H3" s="1"/>
      <c r="I3" s="1"/>
    </row>
    <row r="4" spans="1:30" s="42" customFormat="1" ht="66" customHeight="1">
      <c r="A4" s="41" t="s">
        <v>1</v>
      </c>
      <c r="B4" s="41" t="s">
        <v>11</v>
      </c>
      <c r="C4" s="41" t="s">
        <v>114</v>
      </c>
      <c r="D4" s="45" t="s">
        <v>92</v>
      </c>
      <c r="E4" s="46">
        <v>45660</v>
      </c>
      <c r="F4" s="46">
        <v>45667</v>
      </c>
      <c r="G4" s="46">
        <v>45674</v>
      </c>
      <c r="H4" s="46">
        <v>45681</v>
      </c>
      <c r="I4" s="46">
        <v>45688</v>
      </c>
      <c r="J4" s="46">
        <v>45695</v>
      </c>
      <c r="K4" s="46">
        <v>45702</v>
      </c>
      <c r="L4" s="46">
        <v>45709</v>
      </c>
      <c r="M4" s="46">
        <v>45716</v>
      </c>
      <c r="N4" s="46">
        <v>45723</v>
      </c>
      <c r="O4" s="46">
        <v>45730</v>
      </c>
      <c r="P4" s="46">
        <v>45737</v>
      </c>
      <c r="Q4" s="46">
        <v>45744</v>
      </c>
      <c r="R4" s="46">
        <v>45751</v>
      </c>
      <c r="S4" s="46">
        <v>45758</v>
      </c>
      <c r="T4" s="46">
        <v>45765</v>
      </c>
      <c r="U4" s="46">
        <v>45772</v>
      </c>
      <c r="V4" s="46">
        <v>45779</v>
      </c>
      <c r="W4" s="46">
        <v>45786</v>
      </c>
      <c r="X4" s="46">
        <v>45793</v>
      </c>
      <c r="Y4" s="46">
        <v>45800</v>
      </c>
      <c r="Z4" s="46">
        <v>45807</v>
      </c>
      <c r="AA4" s="46">
        <v>45814</v>
      </c>
      <c r="AB4" s="46">
        <v>45821</v>
      </c>
      <c r="AC4" s="46">
        <v>45828</v>
      </c>
      <c r="AD4" s="46">
        <v>45835</v>
      </c>
    </row>
    <row r="5" spans="1:30">
      <c r="A5" s="104" t="s">
        <v>10</v>
      </c>
      <c r="B5" s="38" t="s">
        <v>13</v>
      </c>
      <c r="C5" s="38" t="s">
        <v>101</v>
      </c>
      <c r="D5" s="43">
        <v>35</v>
      </c>
      <c r="E5" s="43">
        <v>66</v>
      </c>
      <c r="F5" s="43">
        <v>66</v>
      </c>
      <c r="G5" s="43">
        <v>68</v>
      </c>
      <c r="H5" s="43">
        <v>76</v>
      </c>
      <c r="I5" s="43">
        <v>78</v>
      </c>
      <c r="J5" s="43">
        <v>78</v>
      </c>
      <c r="K5" s="43">
        <v>79</v>
      </c>
      <c r="L5" s="43">
        <v>75</v>
      </c>
      <c r="M5" s="43">
        <v>75</v>
      </c>
      <c r="N5" s="43">
        <v>77</v>
      </c>
      <c r="O5" s="43">
        <v>76</v>
      </c>
      <c r="P5" s="43">
        <v>76</v>
      </c>
      <c r="Q5" s="43">
        <v>78</v>
      </c>
      <c r="R5" s="43">
        <v>77</v>
      </c>
      <c r="S5" s="43">
        <v>75</v>
      </c>
      <c r="T5" s="43">
        <v>75</v>
      </c>
      <c r="U5" s="43">
        <v>75</v>
      </c>
      <c r="V5" s="43">
        <v>76</v>
      </c>
      <c r="W5" s="43">
        <v>72</v>
      </c>
      <c r="X5" s="43">
        <v>72</v>
      </c>
      <c r="Y5" s="43">
        <v>75</v>
      </c>
      <c r="Z5" s="43">
        <v>78</v>
      </c>
      <c r="AA5" s="43">
        <v>77</v>
      </c>
      <c r="AB5" s="43">
        <v>81</v>
      </c>
      <c r="AC5" s="43">
        <v>77</v>
      </c>
      <c r="AD5" s="43">
        <v>79</v>
      </c>
    </row>
    <row r="6" spans="1:30">
      <c r="A6" s="104"/>
      <c r="B6" s="38" t="s">
        <v>14</v>
      </c>
      <c r="C6" s="38" t="s">
        <v>102</v>
      </c>
      <c r="D6" s="43">
        <v>40</v>
      </c>
      <c r="E6" s="43">
        <v>41</v>
      </c>
      <c r="F6" s="43">
        <v>41</v>
      </c>
      <c r="G6" s="43">
        <v>38</v>
      </c>
      <c r="H6" s="43">
        <v>37</v>
      </c>
      <c r="I6" s="43">
        <v>35</v>
      </c>
      <c r="J6" s="43">
        <v>38</v>
      </c>
      <c r="K6" s="43">
        <v>39</v>
      </c>
      <c r="L6" s="43">
        <v>47</v>
      </c>
      <c r="M6" s="43">
        <v>47</v>
      </c>
      <c r="N6" s="43">
        <v>48</v>
      </c>
      <c r="O6" s="43">
        <v>46</v>
      </c>
      <c r="P6" s="43">
        <v>44</v>
      </c>
      <c r="Q6" s="43">
        <v>44</v>
      </c>
      <c r="R6" s="43">
        <v>45</v>
      </c>
      <c r="S6" s="43">
        <v>45</v>
      </c>
      <c r="T6" s="43">
        <v>48</v>
      </c>
      <c r="U6" s="43">
        <v>48</v>
      </c>
      <c r="V6" s="43">
        <v>48</v>
      </c>
      <c r="W6" s="43">
        <v>45</v>
      </c>
      <c r="X6" s="43">
        <v>43</v>
      </c>
      <c r="Y6" s="43">
        <v>39</v>
      </c>
      <c r="Z6" s="43">
        <v>39</v>
      </c>
      <c r="AA6" s="43">
        <v>40</v>
      </c>
      <c r="AB6" s="43">
        <v>40</v>
      </c>
      <c r="AC6" s="43">
        <v>42</v>
      </c>
      <c r="AD6" s="43">
        <v>45</v>
      </c>
    </row>
    <row r="7" spans="1:30">
      <c r="A7" s="104" t="s">
        <v>5</v>
      </c>
      <c r="B7" s="38" t="s">
        <v>17</v>
      </c>
      <c r="C7" s="38" t="s">
        <v>103</v>
      </c>
      <c r="D7" s="43">
        <v>50</v>
      </c>
      <c r="E7" s="43">
        <v>57</v>
      </c>
      <c r="F7" s="43">
        <v>58</v>
      </c>
      <c r="G7" s="43">
        <v>58</v>
      </c>
      <c r="H7" s="43">
        <v>59</v>
      </c>
      <c r="I7" s="43">
        <v>59</v>
      </c>
      <c r="J7" s="43">
        <v>59</v>
      </c>
      <c r="K7" s="43">
        <v>60</v>
      </c>
      <c r="L7" s="43">
        <v>60</v>
      </c>
      <c r="M7" s="43">
        <v>60</v>
      </c>
      <c r="N7" s="43">
        <v>60</v>
      </c>
      <c r="O7" s="43">
        <v>62</v>
      </c>
      <c r="P7" s="43">
        <v>62</v>
      </c>
      <c r="Q7" s="43">
        <v>60</v>
      </c>
      <c r="R7" s="43">
        <v>60</v>
      </c>
      <c r="S7" s="43">
        <v>60</v>
      </c>
      <c r="T7" s="43">
        <v>60</v>
      </c>
      <c r="U7" s="43">
        <v>60</v>
      </c>
      <c r="V7" s="43">
        <v>60</v>
      </c>
      <c r="W7" s="43">
        <v>60</v>
      </c>
      <c r="X7" s="43">
        <v>60</v>
      </c>
      <c r="Y7" s="43">
        <v>61</v>
      </c>
      <c r="Z7" s="43">
        <v>61</v>
      </c>
      <c r="AA7" s="43">
        <v>61</v>
      </c>
      <c r="AB7" s="43">
        <v>66</v>
      </c>
      <c r="AC7" s="43">
        <v>66</v>
      </c>
      <c r="AD7" s="43">
        <v>64</v>
      </c>
    </row>
    <row r="8" spans="1:30">
      <c r="A8" s="104"/>
      <c r="B8" s="38" t="s">
        <v>20</v>
      </c>
      <c r="C8" s="38" t="s">
        <v>104</v>
      </c>
      <c r="D8" s="43">
        <v>50</v>
      </c>
      <c r="E8" s="43">
        <v>28</v>
      </c>
      <c r="F8" s="43">
        <v>33</v>
      </c>
      <c r="G8" s="43">
        <v>33</v>
      </c>
      <c r="H8" s="43">
        <v>33</v>
      </c>
      <c r="I8" s="43">
        <v>33</v>
      </c>
      <c r="J8" s="43">
        <v>32</v>
      </c>
      <c r="K8" s="43">
        <v>32</v>
      </c>
      <c r="L8" s="43">
        <v>32</v>
      </c>
      <c r="M8" s="43">
        <v>32</v>
      </c>
      <c r="N8" s="43">
        <v>35</v>
      </c>
      <c r="O8" s="43">
        <v>44</v>
      </c>
      <c r="P8" s="43">
        <v>44</v>
      </c>
      <c r="Q8" s="43">
        <v>44</v>
      </c>
      <c r="R8" s="43">
        <v>42</v>
      </c>
      <c r="S8" s="43">
        <v>46</v>
      </c>
      <c r="T8" s="43">
        <v>46</v>
      </c>
      <c r="U8" s="43">
        <v>48</v>
      </c>
      <c r="V8" s="43">
        <v>48</v>
      </c>
      <c r="W8" s="43">
        <v>50</v>
      </c>
      <c r="X8" s="43">
        <v>49</v>
      </c>
      <c r="Y8" s="43">
        <v>53</v>
      </c>
      <c r="Z8" s="43">
        <v>54</v>
      </c>
      <c r="AA8" s="43">
        <v>58</v>
      </c>
      <c r="AB8" s="43">
        <v>58</v>
      </c>
      <c r="AC8" s="43">
        <v>60</v>
      </c>
      <c r="AD8" s="43">
        <v>64</v>
      </c>
    </row>
    <row r="9" spans="1:30">
      <c r="A9" s="38" t="s">
        <v>7</v>
      </c>
      <c r="B9" s="38" t="s">
        <v>25</v>
      </c>
      <c r="C9" s="38" t="s">
        <v>105</v>
      </c>
      <c r="D9" s="43">
        <v>30</v>
      </c>
      <c r="E9" s="43">
        <v>13</v>
      </c>
      <c r="F9" s="43">
        <v>14</v>
      </c>
      <c r="G9" s="43">
        <v>15</v>
      </c>
      <c r="H9" s="43">
        <v>21</v>
      </c>
      <c r="I9" s="43">
        <v>22</v>
      </c>
      <c r="J9" s="43">
        <v>21</v>
      </c>
      <c r="K9" s="43">
        <v>23</v>
      </c>
      <c r="L9" s="43">
        <v>23</v>
      </c>
      <c r="M9" s="43">
        <v>23</v>
      </c>
      <c r="N9" s="43">
        <v>21</v>
      </c>
      <c r="O9" s="43">
        <v>21</v>
      </c>
      <c r="P9" s="43">
        <v>20</v>
      </c>
      <c r="Q9" s="43">
        <v>22</v>
      </c>
      <c r="R9" s="43">
        <v>17</v>
      </c>
      <c r="S9" s="43">
        <v>18</v>
      </c>
      <c r="T9" s="43">
        <v>18</v>
      </c>
      <c r="U9" s="43">
        <v>18</v>
      </c>
      <c r="V9" s="43">
        <v>18</v>
      </c>
      <c r="W9" s="43">
        <v>18</v>
      </c>
      <c r="X9" s="43">
        <v>19</v>
      </c>
      <c r="Y9" s="43">
        <v>18</v>
      </c>
      <c r="Z9" s="43">
        <v>17</v>
      </c>
      <c r="AA9" s="43">
        <v>16</v>
      </c>
      <c r="AB9" s="43">
        <v>15</v>
      </c>
      <c r="AC9" s="43">
        <v>16</v>
      </c>
      <c r="AD9" s="43">
        <v>17</v>
      </c>
    </row>
    <row r="10" spans="1:30">
      <c r="A10" s="104" t="s">
        <v>9</v>
      </c>
      <c r="B10" s="38" t="s">
        <v>28</v>
      </c>
      <c r="C10" s="38" t="s">
        <v>106</v>
      </c>
      <c r="D10" s="43">
        <v>35</v>
      </c>
      <c r="E10" s="43">
        <v>0</v>
      </c>
      <c r="F10" s="43">
        <v>0</v>
      </c>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row>
    <row r="11" spans="1:30">
      <c r="A11" s="104"/>
      <c r="B11" s="38" t="s">
        <v>29</v>
      </c>
      <c r="C11" s="38" t="s">
        <v>107</v>
      </c>
      <c r="D11" s="43">
        <v>20</v>
      </c>
      <c r="E11" s="43">
        <v>18</v>
      </c>
      <c r="F11" s="43">
        <v>16</v>
      </c>
      <c r="G11" s="43">
        <v>16</v>
      </c>
      <c r="H11" s="43">
        <v>15</v>
      </c>
      <c r="I11" s="43">
        <v>13</v>
      </c>
      <c r="J11" s="43">
        <v>13</v>
      </c>
      <c r="K11" s="43">
        <v>11</v>
      </c>
      <c r="L11" s="43">
        <v>11</v>
      </c>
      <c r="M11" s="43">
        <v>11</v>
      </c>
      <c r="N11" s="43">
        <v>10</v>
      </c>
      <c r="O11" s="43">
        <v>10</v>
      </c>
      <c r="P11" s="43">
        <v>10</v>
      </c>
      <c r="Q11" s="43">
        <v>10</v>
      </c>
      <c r="R11" s="43">
        <v>10</v>
      </c>
      <c r="S11" s="43">
        <v>13</v>
      </c>
      <c r="T11" s="43">
        <v>13</v>
      </c>
      <c r="U11" s="43">
        <v>15</v>
      </c>
      <c r="V11" s="43">
        <v>15</v>
      </c>
      <c r="W11" s="43">
        <v>11</v>
      </c>
      <c r="X11" s="43">
        <v>11</v>
      </c>
      <c r="Y11" s="43">
        <v>11</v>
      </c>
      <c r="Z11" s="43">
        <v>11</v>
      </c>
      <c r="AA11" s="43">
        <v>12</v>
      </c>
      <c r="AB11" s="43">
        <v>11</v>
      </c>
      <c r="AC11" s="43">
        <v>11</v>
      </c>
      <c r="AD11" s="43">
        <v>11</v>
      </c>
    </row>
    <row r="12" spans="1:30">
      <c r="A12" s="104" t="s">
        <v>3</v>
      </c>
      <c r="B12" s="104" t="s">
        <v>30</v>
      </c>
      <c r="C12" s="38" t="s">
        <v>108</v>
      </c>
      <c r="D12" s="43">
        <v>30</v>
      </c>
      <c r="E12" s="43">
        <v>9</v>
      </c>
      <c r="F12" s="43">
        <v>9</v>
      </c>
      <c r="G12" s="43">
        <v>8</v>
      </c>
      <c r="H12" s="43">
        <v>7</v>
      </c>
      <c r="I12" s="43">
        <v>8</v>
      </c>
      <c r="J12" s="43">
        <v>10</v>
      </c>
      <c r="K12" s="43">
        <v>9</v>
      </c>
      <c r="L12" s="43">
        <v>10</v>
      </c>
      <c r="M12" s="43">
        <v>10</v>
      </c>
      <c r="N12" s="43">
        <v>9</v>
      </c>
      <c r="O12" s="43">
        <v>12</v>
      </c>
      <c r="P12" s="43">
        <v>11</v>
      </c>
      <c r="Q12" s="43">
        <v>12</v>
      </c>
      <c r="R12" s="43">
        <v>13</v>
      </c>
      <c r="S12" s="43">
        <v>11</v>
      </c>
      <c r="T12" s="43">
        <v>11</v>
      </c>
      <c r="U12" s="43">
        <v>11</v>
      </c>
      <c r="V12" s="43">
        <v>13</v>
      </c>
      <c r="W12" s="43">
        <v>12</v>
      </c>
      <c r="X12" s="43">
        <v>12</v>
      </c>
      <c r="Y12" s="43">
        <v>13</v>
      </c>
      <c r="Z12" s="43">
        <v>12</v>
      </c>
      <c r="AA12" s="43">
        <v>8</v>
      </c>
      <c r="AB12" s="43">
        <v>8</v>
      </c>
      <c r="AC12" s="43">
        <v>8</v>
      </c>
      <c r="AD12" s="43">
        <v>10</v>
      </c>
    </row>
    <row r="13" spans="1:30">
      <c r="A13" s="104"/>
      <c r="B13" s="104"/>
      <c r="C13" s="38" t="s">
        <v>109</v>
      </c>
      <c r="D13" s="43">
        <v>150</v>
      </c>
      <c r="E13" s="43">
        <v>126</v>
      </c>
      <c r="F13" s="43">
        <v>133</v>
      </c>
      <c r="G13" s="43">
        <v>138</v>
      </c>
      <c r="H13" s="43">
        <v>137</v>
      </c>
      <c r="I13" s="43">
        <v>140</v>
      </c>
      <c r="J13" s="43">
        <v>140</v>
      </c>
      <c r="K13" s="43">
        <v>147</v>
      </c>
      <c r="L13" s="43">
        <v>153</v>
      </c>
      <c r="M13" s="43">
        <v>153</v>
      </c>
      <c r="N13" s="43">
        <v>162</v>
      </c>
      <c r="O13" s="43">
        <v>162</v>
      </c>
      <c r="P13" s="43">
        <v>165</v>
      </c>
      <c r="Q13" s="43">
        <v>160</v>
      </c>
      <c r="R13" s="43">
        <v>152</v>
      </c>
      <c r="S13" s="43">
        <v>140</v>
      </c>
      <c r="T13" s="43">
        <v>140</v>
      </c>
      <c r="U13" s="43">
        <v>140</v>
      </c>
      <c r="V13" s="43">
        <v>141</v>
      </c>
      <c r="W13" s="43">
        <v>141</v>
      </c>
      <c r="X13" s="43">
        <v>144</v>
      </c>
      <c r="Y13" s="43">
        <v>145</v>
      </c>
      <c r="Z13" s="43">
        <v>151</v>
      </c>
      <c r="AA13" s="43">
        <v>145</v>
      </c>
      <c r="AB13" s="43">
        <v>144</v>
      </c>
      <c r="AC13" s="43">
        <v>146</v>
      </c>
      <c r="AD13" s="43">
        <v>146</v>
      </c>
    </row>
    <row r="14" spans="1:30">
      <c r="A14" s="104" t="s">
        <v>4</v>
      </c>
      <c r="B14" s="104" t="s">
        <v>31</v>
      </c>
      <c r="C14" s="38" t="s">
        <v>110</v>
      </c>
      <c r="D14" s="43">
        <v>25</v>
      </c>
      <c r="E14" s="43">
        <v>9</v>
      </c>
      <c r="F14" s="43">
        <v>10</v>
      </c>
      <c r="G14" s="43">
        <v>9</v>
      </c>
      <c r="H14" s="43">
        <v>9</v>
      </c>
      <c r="I14" s="43">
        <v>9</v>
      </c>
      <c r="J14" s="43">
        <v>11</v>
      </c>
      <c r="K14" s="43">
        <v>11</v>
      </c>
      <c r="L14" s="43">
        <v>11</v>
      </c>
      <c r="M14" s="43">
        <v>11</v>
      </c>
      <c r="N14" s="43">
        <v>14</v>
      </c>
      <c r="O14" s="43">
        <v>14</v>
      </c>
      <c r="P14" s="43">
        <v>14</v>
      </c>
      <c r="Q14" s="43">
        <v>14</v>
      </c>
      <c r="R14" s="43">
        <v>14</v>
      </c>
      <c r="S14" s="43">
        <v>11</v>
      </c>
      <c r="T14" s="43">
        <v>11</v>
      </c>
      <c r="U14" s="43">
        <v>11</v>
      </c>
      <c r="V14" s="43">
        <v>11</v>
      </c>
      <c r="W14" s="43">
        <v>9</v>
      </c>
      <c r="X14" s="43">
        <v>9</v>
      </c>
      <c r="Y14" s="43">
        <v>9</v>
      </c>
      <c r="Z14" s="43">
        <v>9</v>
      </c>
      <c r="AA14" s="43">
        <v>12</v>
      </c>
      <c r="AB14" s="43">
        <v>12</v>
      </c>
      <c r="AC14" s="43">
        <v>12</v>
      </c>
      <c r="AD14" s="43">
        <v>14</v>
      </c>
    </row>
    <row r="15" spans="1:30">
      <c r="A15" s="104"/>
      <c r="B15" s="104"/>
      <c r="C15" s="38" t="s">
        <v>111</v>
      </c>
      <c r="D15" s="43">
        <v>45</v>
      </c>
      <c r="E15" s="43">
        <v>61</v>
      </c>
      <c r="F15" s="43">
        <v>61</v>
      </c>
      <c r="G15" s="43">
        <v>61</v>
      </c>
      <c r="H15" s="43">
        <v>62</v>
      </c>
      <c r="I15" s="43">
        <v>62</v>
      </c>
      <c r="J15" s="43">
        <v>61</v>
      </c>
      <c r="K15" s="43">
        <v>61</v>
      </c>
      <c r="L15" s="43">
        <v>60</v>
      </c>
      <c r="M15" s="43">
        <v>60</v>
      </c>
      <c r="N15" s="43">
        <v>51</v>
      </c>
      <c r="O15" s="43">
        <v>51</v>
      </c>
      <c r="P15" s="43">
        <v>50</v>
      </c>
      <c r="Q15" s="43">
        <v>50</v>
      </c>
      <c r="R15" s="43">
        <v>50</v>
      </c>
      <c r="S15" s="43">
        <v>49</v>
      </c>
      <c r="T15" s="43">
        <v>49</v>
      </c>
      <c r="U15" s="43">
        <v>49</v>
      </c>
      <c r="V15" s="43">
        <v>49</v>
      </c>
      <c r="W15" s="43">
        <v>48</v>
      </c>
      <c r="X15" s="43">
        <v>48</v>
      </c>
      <c r="Y15" s="43">
        <v>49</v>
      </c>
      <c r="Z15" s="43">
        <v>49</v>
      </c>
      <c r="AA15" s="43">
        <v>50</v>
      </c>
      <c r="AB15" s="43">
        <v>52</v>
      </c>
      <c r="AC15" s="43">
        <v>53</v>
      </c>
      <c r="AD15" s="43">
        <v>53</v>
      </c>
    </row>
    <row r="16" spans="1:30" ht="15" customHeight="1">
      <c r="A16" s="102" t="s">
        <v>112</v>
      </c>
      <c r="B16" s="102"/>
      <c r="C16" s="103"/>
      <c r="D16" s="40">
        <f>SUM(D5:D15)</f>
        <v>510</v>
      </c>
      <c r="E16" s="40">
        <f>SUM(E5:E15)</f>
        <v>428</v>
      </c>
      <c r="F16" s="40">
        <f t="shared" ref="F16:AD16" si="0">SUM(F5:F15)</f>
        <v>441</v>
      </c>
      <c r="G16" s="40">
        <f t="shared" si="0"/>
        <v>444</v>
      </c>
      <c r="H16" s="40">
        <f t="shared" si="0"/>
        <v>456</v>
      </c>
      <c r="I16" s="40">
        <f t="shared" si="0"/>
        <v>459</v>
      </c>
      <c r="J16" s="40">
        <f t="shared" si="0"/>
        <v>463</v>
      </c>
      <c r="K16" s="40">
        <f t="shared" si="0"/>
        <v>472</v>
      </c>
      <c r="L16" s="40">
        <f t="shared" si="0"/>
        <v>482</v>
      </c>
      <c r="M16" s="40">
        <f t="shared" si="0"/>
        <v>482</v>
      </c>
      <c r="N16" s="40">
        <f t="shared" si="0"/>
        <v>487</v>
      </c>
      <c r="O16" s="40">
        <f t="shared" si="0"/>
        <v>498</v>
      </c>
      <c r="P16" s="40">
        <f t="shared" si="0"/>
        <v>496</v>
      </c>
      <c r="Q16" s="40">
        <f t="shared" si="0"/>
        <v>494</v>
      </c>
      <c r="R16" s="40">
        <f t="shared" si="0"/>
        <v>480</v>
      </c>
      <c r="S16" s="40">
        <f t="shared" si="0"/>
        <v>468</v>
      </c>
      <c r="T16" s="40">
        <f t="shared" si="0"/>
        <v>471</v>
      </c>
      <c r="U16" s="40">
        <f t="shared" si="0"/>
        <v>475</v>
      </c>
      <c r="V16" s="40">
        <f t="shared" si="0"/>
        <v>479</v>
      </c>
      <c r="W16" s="40">
        <f t="shared" si="0"/>
        <v>466</v>
      </c>
      <c r="X16" s="40">
        <f t="shared" si="0"/>
        <v>467</v>
      </c>
      <c r="Y16" s="40">
        <f t="shared" si="0"/>
        <v>473</v>
      </c>
      <c r="Z16" s="40">
        <f t="shared" si="0"/>
        <v>481</v>
      </c>
      <c r="AA16" s="40">
        <f t="shared" si="0"/>
        <v>479</v>
      </c>
      <c r="AB16" s="40">
        <f t="shared" si="0"/>
        <v>487</v>
      </c>
      <c r="AC16" s="40">
        <f t="shared" si="0"/>
        <v>491</v>
      </c>
      <c r="AD16" s="40">
        <f t="shared" si="0"/>
        <v>503</v>
      </c>
    </row>
    <row r="17" spans="1:9">
      <c r="A17" s="1"/>
      <c r="B17" s="1"/>
      <c r="C17" s="1"/>
      <c r="D17" s="1"/>
      <c r="E17" s="1" t="s">
        <v>113</v>
      </c>
      <c r="F17" s="1"/>
      <c r="G17" s="1"/>
      <c r="H17" s="1"/>
      <c r="I17" s="1"/>
    </row>
    <row r="18" spans="1:9">
      <c r="A18" s="44" t="s">
        <v>141</v>
      </c>
      <c r="B18" s="44"/>
      <c r="C18" s="44"/>
      <c r="D18" s="44"/>
      <c r="E18" s="44"/>
      <c r="F18" s="44"/>
      <c r="G18" s="44"/>
      <c r="H18" s="44"/>
      <c r="I18" s="44"/>
    </row>
    <row r="19" spans="1:9">
      <c r="A19" s="1" t="s">
        <v>116</v>
      </c>
      <c r="B19" s="1"/>
      <c r="C19" s="1"/>
      <c r="D19" s="1"/>
      <c r="E19" s="1"/>
      <c r="F19" s="1"/>
      <c r="G19" s="1"/>
      <c r="H19" s="1"/>
      <c r="I19" s="1"/>
    </row>
    <row r="20" spans="1:9" ht="15" customHeight="1">
      <c r="A20" s="1" t="s">
        <v>118</v>
      </c>
      <c r="B20" s="1"/>
      <c r="C20" s="1"/>
      <c r="D20" s="1"/>
      <c r="E20" s="1"/>
      <c r="F20" s="1"/>
      <c r="G20" s="1"/>
      <c r="H20" s="1"/>
      <c r="I20" s="1"/>
    </row>
  </sheetData>
  <mergeCells count="9">
    <mergeCell ref="A2:Z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PPL 2025</vt:lpstr>
      <vt:lpstr>PPL Zona CPL</vt:lpstr>
      <vt:lpstr>Resumen AI 2025</vt:lpstr>
      <vt:lpstr>AI Zona CAI</vt:lpstr>
      <vt:lpstr>'AI Zona CAI'!Títulos_a_imprimir</vt:lpstr>
      <vt:lpstr>'PPL Zona CPL'!Títulos_a_imprimir</vt:lpstr>
      <vt:lpstr>'Resumen AI 2025'!Títulos_a_imprimir</vt:lpstr>
      <vt:lpstr>'Resumen PPL 2025'!Títulos_a_imprimir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2025-07-04T15:35:27Z</cp:lastPrinted>
  <dcterms:created xsi:type="dcterms:W3CDTF">2017-07-21T20:03:27Z</dcterms:created>
  <dcterms:modified xsi:type="dcterms:W3CDTF">2025-07-04T16:39:12Z</dcterms:modified>
</cp:coreProperties>
</file>